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12" windowWidth="28800" windowHeight="12348" activeTab="1"/>
  </bookViews>
  <sheets>
    <sheet name="Compte-rendu" sheetId="1" r:id="rId1"/>
    <sheet name="Fiche résultats" sheetId="2" r:id="rId2"/>
    <sheet name="Résultats classés" sheetId="3" r:id="rId3"/>
    <sheet name="Notation" sheetId="4" r:id="rId4"/>
    <sheet name="Rlog" sheetId="5" r:id="rId5"/>
  </sheets>
  <definedNames>
    <definedName name="_xlfn.SINGLE" hidden="1">#NAME?</definedName>
    <definedName name="Excel_BuiltIn_Print_Area_1_1" localSheetId="1">#REF!</definedName>
    <definedName name="Excel_BuiltIn_Print_Area_1_1" localSheetId="3">#REF!</definedName>
    <definedName name="Excel_BuiltIn_Print_Area_1_1" localSheetId="2">#REF!</definedName>
    <definedName name="Excel_BuiltIn_Print_Area_1_1">#REF!</definedName>
    <definedName name="M" localSheetId="1">'Fiche résultats'!$E$1</definedName>
    <definedName name="M" localSheetId="3">'Notation'!$A$1</definedName>
    <definedName name="M" localSheetId="2">'Résultats classés'!$E$1</definedName>
    <definedName name="M">#REF!</definedName>
    <definedName name="N" localSheetId="1">'Fiche résultats'!$E$1</definedName>
    <definedName name="N" localSheetId="3">'Notation'!$A$1</definedName>
    <definedName name="N" localSheetId="2">'Résultats classés'!$E$1</definedName>
    <definedName name="N">#REF!</definedName>
    <definedName name="w" localSheetId="1">'Fiche résultats'!$AA$10</definedName>
    <definedName name="w" localSheetId="3">'Notation'!$R$13</definedName>
    <definedName name="w" localSheetId="2">'Résultats classés'!$X$9</definedName>
    <definedName name="w">#REF!</definedName>
    <definedName name="Z_87982AFE_72FC_4F69_B749_2B792994FB1B_.wvu.Cols" localSheetId="1" hidden="1">'Fiche résultats'!$Z:$Z,'Fiche résultats'!$AC:$AF</definedName>
    <definedName name="Z_87982AFE_72FC_4F69_B749_2B792994FB1B_.wvu.Cols" localSheetId="3" hidden="1">'Notation'!$Q:$Q,'Notation'!$T:$W</definedName>
    <definedName name="Z_87982AFE_72FC_4F69_B749_2B792994FB1B_.wvu.Cols" localSheetId="2" hidden="1">'Résultats classés'!$W:$W,'Résultats classés'!$Z:$AA</definedName>
    <definedName name="Z_87982AFE_72FC_4F69_B749_2B792994FB1B_.wvu.PrintArea" localSheetId="1" hidden="1">'Fiche résultats'!$A$1:$AA$58</definedName>
    <definedName name="Z_87982AFE_72FC_4F69_B749_2B792994FB1B_.wvu.PrintArea" localSheetId="3" hidden="1">'Notation'!$A$1:$R$62</definedName>
    <definedName name="Z_87982AFE_72FC_4F69_B749_2B792994FB1B_.wvu.PrintArea" localSheetId="2" hidden="1">'Résultats classés'!$A$1:$X$50</definedName>
    <definedName name="Z_87982AFE_72FC_4F69_B749_2B792994FB1B_.wvu.Rows" localSheetId="1" hidden="1">'Fiche résultats'!$49:$49,'Fiche résultats'!$55:$55</definedName>
    <definedName name="Z_87982AFE_72FC_4F69_B749_2B792994FB1B_.wvu.Rows" localSheetId="3" hidden="1">'Notation'!$53:$53,'Notation'!$59:$59</definedName>
    <definedName name="Z_87982AFE_72FC_4F69_B749_2B792994FB1B_.wvu.Rows" localSheetId="2" hidden="1">'Résultats classés'!$49:$49,'Résultats classés'!#REF!</definedName>
    <definedName name="_xlnm.Print_Area" localSheetId="0">'Compte-rendu'!$A$1:$P$48</definedName>
    <definedName name="_xlnm.Print_Area" localSheetId="1">'Fiche résultats'!$A$1:$AA$48</definedName>
    <definedName name="_xlnm.Print_Area" localSheetId="3">'Notation'!$A$1:$F$52</definedName>
    <definedName name="_xlnm.Print_Area" localSheetId="2">'Résultats classés'!$A$1:$X$48</definedName>
  </definedNames>
  <calcPr fullCalcOnLoad="1"/>
</workbook>
</file>

<file path=xl/sharedStrings.xml><?xml version="1.0" encoding="utf-8"?>
<sst xmlns="http://schemas.openxmlformats.org/spreadsheetml/2006/main" count="291" uniqueCount="200">
  <si>
    <t>FEDERATION DE FRANCE DE MODELISME NAVAL</t>
  </si>
  <si>
    <t>Classement</t>
  </si>
  <si>
    <t>J/S</t>
  </si>
  <si>
    <t xml:space="preserve">Clé de tri </t>
  </si>
  <si>
    <t>Clé nom des concurrents</t>
  </si>
  <si>
    <t>Clé nombre de juniors</t>
  </si>
  <si>
    <t>Clé nombre de séniors</t>
  </si>
  <si>
    <t>REGION :</t>
  </si>
  <si>
    <t>CLUB ORGANISATEUR :</t>
  </si>
  <si>
    <t>LIEU :</t>
  </si>
  <si>
    <t>DATE DU CONCOURS :</t>
  </si>
  <si>
    <t>JUGE ARBITRE :</t>
  </si>
  <si>
    <t>CLASSE :</t>
  </si>
  <si>
    <r>
      <t xml:space="preserve">Cellules de travail : </t>
    </r>
    <r>
      <rPr>
        <u val="single"/>
        <sz val="10"/>
        <rFont val="Arial"/>
        <family val="2"/>
      </rPr>
      <t>ne pas modifier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ni déplacer</t>
    </r>
  </si>
  <si>
    <t>Navigation</t>
  </si>
  <si>
    <t>N° Licence</t>
  </si>
  <si>
    <t>Nom</t>
  </si>
  <si>
    <t>Prénom</t>
  </si>
  <si>
    <t>Nom du bateau</t>
  </si>
  <si>
    <t>Note globale</t>
  </si>
  <si>
    <t>Manche 1</t>
  </si>
  <si>
    <t>Manche 2</t>
  </si>
  <si>
    <t>Manche 3</t>
  </si>
  <si>
    <t>N° Club</t>
  </si>
  <si>
    <t>Echelle</t>
  </si>
  <si>
    <t>Présentation</t>
  </si>
  <si>
    <t>Colonnes cachées</t>
  </si>
  <si>
    <t>Clé de tri</t>
  </si>
  <si>
    <t>Cellules de travail : ne pas modifier, ni déplacer</t>
  </si>
  <si>
    <t>EQUIV</t>
  </si>
  <si>
    <t>Rang</t>
  </si>
  <si>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</si>
  <si>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</si>
  <si>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</si>
  <si>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</si>
  <si>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</si>
  <si>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</si>
  <si>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</si>
  <si>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</si>
  <si>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</si>
  <si>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</si>
  <si>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</si>
  <si>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</si>
  <si>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</si>
  <si>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</si>
  <si>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</si>
  <si>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</si>
  <si>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</si>
  <si>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</si>
  <si>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</si>
  <si>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</si>
  <si>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</si>
  <si>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RESULTATS DU CONCOURS</t>
  </si>
  <si>
    <t>RESULTATS &amp; CLASSEMENT DU CONCOURS</t>
  </si>
  <si>
    <t>Juges stagiaires</t>
  </si>
  <si>
    <t>Total</t>
  </si>
  <si>
    <t xml:space="preserve">NOMBRE DE CONCURRENTS </t>
  </si>
  <si>
    <t>International</t>
  </si>
  <si>
    <t>Clé nombre étrangers</t>
  </si>
  <si>
    <t>SIGNATURE DU JUGE</t>
  </si>
  <si>
    <t>Trophées de France</t>
  </si>
  <si>
    <t>CLASSES RECONNUES</t>
  </si>
  <si>
    <t>Colonnes cachées dans le document définitif</t>
  </si>
  <si>
    <t>Ligne cachée dans document définitif</t>
  </si>
  <si>
    <t>Colonne cachée dans document définitif</t>
  </si>
  <si>
    <t>Bonnes</t>
  </si>
  <si>
    <t>Moyennes</t>
  </si>
  <si>
    <t>Mauvaises</t>
  </si>
  <si>
    <t>FEDERATION  DE  FRANCE  DE  MODELISME  NAVAL</t>
  </si>
  <si>
    <t>Total :</t>
  </si>
  <si>
    <t>Juniors :</t>
  </si>
  <si>
    <t>Séniors :</t>
  </si>
  <si>
    <t>Etrangers :</t>
  </si>
  <si>
    <t>Lignes cachées dans le document définitif</t>
  </si>
  <si>
    <t>REFERENCES CIRCUIT &amp; BASSIN</t>
  </si>
  <si>
    <t>Fonction</t>
  </si>
  <si>
    <t>DESIGNATION DE LA COMPETITION</t>
  </si>
  <si>
    <t>Type de compétition</t>
  </si>
  <si>
    <t>Lieu d'évolution</t>
  </si>
  <si>
    <t xml:space="preserve">Circuit </t>
  </si>
  <si>
    <t>Direction du vent</t>
  </si>
  <si>
    <t>3 au minimum</t>
  </si>
  <si>
    <t>Dir. Vent</t>
  </si>
  <si>
    <t>Force Vent</t>
  </si>
  <si>
    <t>Temps pondéré</t>
  </si>
  <si>
    <t>Notes de navigation</t>
  </si>
  <si>
    <t>Retenue</t>
  </si>
  <si>
    <t>Coque</t>
  </si>
  <si>
    <t>Voilure</t>
  </si>
  <si>
    <t>Forme triangulaire</t>
  </si>
  <si>
    <r>
      <t xml:space="preserve">Topsail </t>
    </r>
    <r>
      <rPr>
        <sz val="10"/>
        <rFont val="Arial"/>
        <family val="2"/>
      </rPr>
      <t>(hune ou perroquet)</t>
    </r>
  </si>
  <si>
    <t>Grand voile</t>
  </si>
  <si>
    <r>
      <t xml:space="preserve">Schooner Foresail </t>
    </r>
    <r>
      <rPr>
        <sz val="10"/>
        <rFont val="Arial"/>
        <family val="2"/>
      </rPr>
      <t>(voile de goelette)</t>
    </r>
  </si>
  <si>
    <r>
      <t>Mizzen</t>
    </r>
    <r>
      <rPr>
        <sz val="10"/>
        <rFont val="Arial"/>
        <family val="2"/>
      </rPr>
      <t xml:space="preserve"> (misaine)</t>
    </r>
  </si>
  <si>
    <r>
      <t xml:space="preserve">Mizzen Staysail </t>
    </r>
    <r>
      <rPr>
        <sz val="10"/>
        <rFont val="Arial"/>
        <family val="2"/>
      </rPr>
      <t>(voile avant)</t>
    </r>
  </si>
  <si>
    <r>
      <t xml:space="preserve">Square Sail </t>
    </r>
    <r>
      <rPr>
        <sz val="10"/>
        <rFont val="Arial"/>
        <family val="2"/>
      </rPr>
      <t>(voile carrée)</t>
    </r>
  </si>
  <si>
    <t>Nom du modèle</t>
  </si>
  <si>
    <t>Fiche Technique</t>
  </si>
  <si>
    <t>Propriétaire</t>
  </si>
  <si>
    <t>Classe</t>
  </si>
  <si>
    <t>Rlog</t>
  </si>
  <si>
    <t>Lwl (mm)</t>
  </si>
  <si>
    <t>Cwl (mm)</t>
  </si>
  <si>
    <t>a (mm)</t>
  </si>
  <si>
    <t>b (mm)</t>
  </si>
  <si>
    <t>Poids (kg)</t>
  </si>
  <si>
    <t>S (m²)</t>
  </si>
  <si>
    <t>a (m)</t>
  </si>
  <si>
    <t>b (m)</t>
  </si>
  <si>
    <t>S1 (m²)</t>
  </si>
  <si>
    <t>S2 (m²)</t>
  </si>
  <si>
    <t>c (m)</t>
  </si>
  <si>
    <t>S3 (m²)</t>
  </si>
  <si>
    <t>S4 (m²)</t>
  </si>
  <si>
    <t>S5 (m²)</t>
  </si>
  <si>
    <t>S6 (m²)</t>
  </si>
  <si>
    <t>S7 (m²)</t>
  </si>
  <si>
    <t>SEACRET</t>
  </si>
  <si>
    <t>MONTABORD Romuald</t>
  </si>
  <si>
    <t>2012/4359/01</t>
  </si>
  <si>
    <t>CUSSET Stéphane</t>
  </si>
  <si>
    <t>ESTELLE</t>
  </si>
  <si>
    <t>STOCKMARINE</t>
  </si>
  <si>
    <t>SEABIRD</t>
  </si>
  <si>
    <t>2012/0049/01</t>
  </si>
  <si>
    <t>DEMANGEON Robert</t>
  </si>
  <si>
    <t>2013/7866/01</t>
  </si>
  <si>
    <t>GREGOIRE Sylvain</t>
  </si>
  <si>
    <t>2013/7866/02</t>
  </si>
  <si>
    <t>2013/4631/01</t>
  </si>
  <si>
    <t>MEZUA</t>
  </si>
  <si>
    <t>2015/1971/01</t>
  </si>
  <si>
    <t>RAYNAL Serge</t>
  </si>
  <si>
    <t>SOLWAY-MAID</t>
  </si>
  <si>
    <t>2016/0710/02</t>
  </si>
  <si>
    <t>RAYNAL Sabine</t>
  </si>
  <si>
    <t>Temps réel au format h:mm:ss</t>
  </si>
  <si>
    <t>NSS-A</t>
  </si>
  <si>
    <t>NSS-B</t>
  </si>
  <si>
    <t>NSS-C</t>
  </si>
  <si>
    <t>NSS-D</t>
  </si>
  <si>
    <t>triangle ou circuit pédestre</t>
  </si>
  <si>
    <t>Bouées</t>
  </si>
  <si>
    <t>triangle de 60, 40 et 40 m</t>
  </si>
  <si>
    <t>Longueur mini</t>
  </si>
  <si>
    <t>les trois vents dominants</t>
  </si>
  <si>
    <t>R</t>
  </si>
  <si>
    <t>Temps réel du 1er tour</t>
  </si>
  <si>
    <t>Classement du 1er tour</t>
  </si>
  <si>
    <t>Temps réel de la manche</t>
  </si>
  <si>
    <t>Saisie des temps et calcul du nombre de tours à effectuer</t>
  </si>
  <si>
    <t>CLASSE  :</t>
  </si>
  <si>
    <t>MANCHE :</t>
  </si>
  <si>
    <t>DUREE :</t>
  </si>
  <si>
    <t>NOMBRE DE TOURS :</t>
  </si>
  <si>
    <t>Colonne Cachée</t>
  </si>
  <si>
    <t>Ligne cachée</t>
  </si>
  <si>
    <t>Numéro d'engagement</t>
  </si>
  <si>
    <t>KARIN</t>
  </si>
  <si>
    <t>1/10,8</t>
  </si>
  <si>
    <t>2019/0710/01</t>
  </si>
  <si>
    <t>Le présent document est à compléter et à envoyer au responsable de la Commission Technique</t>
  </si>
  <si>
    <t>chargé de l'attribution et de la retransmission au Webmaster du site fédéral pour mises à jour :</t>
  </si>
  <si>
    <t>E-mail :</t>
  </si>
  <si>
    <t>ds-nav@ffmn.fr</t>
  </si>
  <si>
    <t>Pour tout envoi "papier" contactez d'abord par mail le responsable de la Commission Technique</t>
  </si>
  <si>
    <t>Liste mise à jour le :</t>
  </si>
  <si>
    <t>Serge RAYNAL</t>
  </si>
  <si>
    <t>par :</t>
  </si>
  <si>
    <t>2012/9195/01</t>
  </si>
  <si>
    <t>Jaugeur</t>
  </si>
  <si>
    <t>Mesurage</t>
  </si>
  <si>
    <t>MARIETTE</t>
  </si>
  <si>
    <t>DELAUNE JEAN JACQUES</t>
  </si>
  <si>
    <t>BLUENOSE</t>
  </si>
  <si>
    <t>22/6770434/01</t>
  </si>
  <si>
    <t>PLAIT HUBERT</t>
  </si>
  <si>
    <t>TUIGA</t>
  </si>
  <si>
    <t>22/6770366/01</t>
  </si>
  <si>
    <t>CHAMBON ALAIN</t>
  </si>
  <si>
    <t>MONFORT Laurence</t>
  </si>
  <si>
    <t>22/6774140/01</t>
  </si>
  <si>
    <t>RAYNAL serge</t>
  </si>
  <si>
    <t>PEN DUICK III</t>
  </si>
  <si>
    <t>23/6770152/01</t>
  </si>
  <si>
    <t>RED DRAGON</t>
  </si>
  <si>
    <t>23/6770443/01</t>
  </si>
  <si>
    <t>SEYSSET CHRISTIAN</t>
  </si>
  <si>
    <t>SAINT MICHEL 2</t>
  </si>
  <si>
    <t>20/7980/01</t>
  </si>
  <si>
    <t>HEGRON JEAN CHARLES</t>
  </si>
  <si>
    <t>ANOUK-INES</t>
  </si>
  <si>
    <t>6769868</t>
  </si>
  <si>
    <t>MONFORT ALAIN</t>
  </si>
  <si>
    <t>raynal</t>
  </si>
  <si>
    <t>serge</t>
  </si>
  <si>
    <t>sabine</t>
  </si>
  <si>
    <t>monfort</t>
  </si>
  <si>
    <t>alain</t>
  </si>
  <si>
    <t>ALAN-LOUISE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</si>
</sst>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 mmmm\ yyyy;@"/>
    <numFmt numFmtId="167" formatCode="000"/>
    <numFmt numFmtId="168" formatCode="0.0000"/>
    <numFmt numFmtId="169" formatCode="0.000"/>
    <numFmt numFmtId="170" formatCode="&quot;par &quot;General"/>
  </numFmts>
  <fonts count="10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Calibri"/>
      <family val="2"/>
    </font>
    <font>
      <sz val="11"/>
      <color indexed="48"/>
      <name val="Calibri"/>
      <family val="2"/>
    </font>
    <font>
      <sz val="10"/>
      <color indexed="48"/>
      <name val="Arial"/>
      <family val="2"/>
    </font>
    <font>
      <sz val="12"/>
      <color indexed="10"/>
      <name val="Calibri"/>
      <family val="2"/>
    </font>
    <font>
      <b/>
      <sz val="18"/>
      <color indexed="12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36"/>
      <color theme="1"/>
      <name val="Calibri"/>
      <family val="2"/>
    </font>
    <font>
      <sz val="20"/>
      <color theme="1"/>
      <name val="Calibri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Calibri"/>
      <family val="2"/>
    </font>
    <font>
      <sz val="11"/>
      <color rgb="FF3333FF"/>
      <name val="Calibri"/>
      <family val="2"/>
    </font>
    <font>
      <sz val="10"/>
      <color rgb="FF3333FF"/>
      <name val="Arial"/>
      <family val="2"/>
    </font>
    <font>
      <sz val="12"/>
      <color rgb="FFFF0000"/>
      <name val="Calibri"/>
      <family val="2"/>
    </font>
    <font>
      <b/>
      <sz val="18"/>
      <color rgb="FF0037E6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 style="hair"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hair"/>
      <right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tted"/>
      <right style="dotted"/>
      <top style="dotted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27" borderId="1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63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167" fontId="7" fillId="0" borderId="26" xfId="0" applyNumberFormat="1" applyFont="1" applyFill="1" applyBorder="1" applyAlignment="1" applyProtection="1">
      <alignment horizontal="center"/>
      <protection/>
    </xf>
    <xf numFmtId="49" fontId="7" fillId="0" borderId="27" xfId="0" applyNumberFormat="1" applyFont="1" applyFill="1" applyBorder="1" applyAlignment="1" applyProtection="1">
      <alignment horizontal="center" vertical="center"/>
      <protection/>
    </xf>
    <xf numFmtId="0" fontId="82" fillId="0" borderId="0" xfId="58" applyFont="1">
      <alignment/>
      <protection/>
    </xf>
    <xf numFmtId="0" fontId="63" fillId="0" borderId="0" xfId="58">
      <alignment/>
      <protection/>
    </xf>
    <xf numFmtId="0" fontId="63" fillId="0" borderId="0" xfId="58" applyFont="1" applyAlignment="1">
      <alignment horizontal="left" vertical="center" indent="1"/>
      <protection/>
    </xf>
    <xf numFmtId="0" fontId="63" fillId="0" borderId="0" xfId="58" applyBorder="1">
      <alignment/>
      <protection/>
    </xf>
    <xf numFmtId="0" fontId="63" fillId="0" borderId="0" xfId="58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0" fillId="0" borderId="0" xfId="58" applyFont="1" applyBorder="1" applyAlignment="1">
      <alignment horizontal="left" vertical="center" indent="1"/>
      <protection/>
    </xf>
    <xf numFmtId="0" fontId="63" fillId="0" borderId="0" xfId="58" applyFont="1" applyBorder="1" applyAlignment="1" applyProtection="1">
      <alignment horizontal="left" vertical="center" indent="1"/>
      <protection/>
    </xf>
    <xf numFmtId="0" fontId="83" fillId="0" borderId="0" xfId="58" applyFont="1" applyBorder="1" applyAlignment="1" applyProtection="1">
      <alignment horizontal="left" vertical="center"/>
      <protection/>
    </xf>
    <xf numFmtId="0" fontId="63" fillId="0" borderId="0" xfId="58" applyFont="1" applyBorder="1" applyAlignment="1" applyProtection="1">
      <alignment/>
      <protection/>
    </xf>
    <xf numFmtId="0" fontId="84" fillId="0" borderId="0" xfId="58" applyFont="1" applyBorder="1" applyAlignment="1">
      <alignment horizontal="left" vertical="center" indent="1"/>
      <protection/>
    </xf>
    <xf numFmtId="0" fontId="63" fillId="0" borderId="0" xfId="58" applyFont="1" applyBorder="1" applyAlignment="1" applyProtection="1">
      <alignment horizontal="left" vertical="center"/>
      <protection locked="0"/>
    </xf>
    <xf numFmtId="166" fontId="80" fillId="0" borderId="0" xfId="58" applyNumberFormat="1" applyFont="1" applyBorder="1" applyAlignment="1" applyProtection="1">
      <alignment horizontal="left" vertical="center"/>
      <protection locked="0"/>
    </xf>
    <xf numFmtId="0" fontId="63" fillId="0" borderId="0" xfId="58" applyFont="1" applyBorder="1" applyAlignment="1" applyProtection="1">
      <alignment horizontal="left" vertical="top"/>
      <protection locked="0"/>
    </xf>
    <xf numFmtId="0" fontId="85" fillId="0" borderId="0" xfId="58" applyFont="1" applyBorder="1" applyAlignment="1">
      <alignment horizontal="left" vertical="center"/>
      <protection/>
    </xf>
    <xf numFmtId="0" fontId="63" fillId="0" borderId="0" xfId="58" applyFont="1" applyBorder="1" applyAlignment="1">
      <alignment horizontal="left" vertical="center"/>
      <protection/>
    </xf>
    <xf numFmtId="0" fontId="63" fillId="0" borderId="0" xfId="58" applyFill="1">
      <alignment/>
      <protection/>
    </xf>
    <xf numFmtId="0" fontId="63" fillId="0" borderId="16" xfId="58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6" fillId="0" borderId="0" xfId="58" applyFont="1" applyProtection="1">
      <alignment/>
      <protection/>
    </xf>
    <xf numFmtId="0" fontId="87" fillId="0" borderId="0" xfId="58" applyFont="1" applyProtection="1">
      <alignment/>
      <protection/>
    </xf>
    <xf numFmtId="0" fontId="63" fillId="0" borderId="0" xfId="58" applyProtection="1">
      <alignment/>
      <protection/>
    </xf>
    <xf numFmtId="0" fontId="88" fillId="0" borderId="0" xfId="58" applyFont="1" applyProtection="1">
      <alignment/>
      <protection/>
    </xf>
    <xf numFmtId="0" fontId="89" fillId="0" borderId="0" xfId="58" applyFont="1" applyProtection="1">
      <alignment/>
      <protection/>
    </xf>
    <xf numFmtId="0" fontId="82" fillId="0" borderId="0" xfId="58" applyFont="1" applyProtection="1">
      <alignment/>
      <protection/>
    </xf>
    <xf numFmtId="0" fontId="82" fillId="0" borderId="16" xfId="58" applyFont="1" applyFill="1" applyBorder="1" applyAlignment="1" applyProtection="1">
      <alignment/>
      <protection/>
    </xf>
    <xf numFmtId="0" fontId="40" fillId="0" borderId="0" xfId="58" applyFont="1" applyAlignment="1" applyProtection="1">
      <alignment vertical="center"/>
      <protection/>
    </xf>
    <xf numFmtId="0" fontId="82" fillId="0" borderId="0" xfId="58" applyFont="1" applyAlignment="1" applyProtection="1">
      <alignment vertical="center"/>
      <protection/>
    </xf>
    <xf numFmtId="0" fontId="90" fillId="0" borderId="0" xfId="58" applyFont="1" applyAlignment="1" applyProtection="1">
      <alignment vertical="center"/>
      <protection/>
    </xf>
    <xf numFmtId="0" fontId="84" fillId="0" borderId="0" xfId="58" applyFont="1" applyAlignment="1" applyProtection="1">
      <alignment horizontal="left" vertical="center" indent="1"/>
      <protection/>
    </xf>
    <xf numFmtId="0" fontId="91" fillId="0" borderId="0" xfId="58" applyFont="1" applyAlignment="1" applyProtection="1">
      <alignment horizontal="left" vertical="center" indent="1"/>
      <protection/>
    </xf>
    <xf numFmtId="0" fontId="92" fillId="0" borderId="0" xfId="58" applyFont="1" applyProtection="1">
      <alignment/>
      <protection/>
    </xf>
    <xf numFmtId="0" fontId="93" fillId="0" borderId="0" xfId="58" applyFont="1" applyProtection="1">
      <alignment/>
      <protection/>
    </xf>
    <xf numFmtId="0" fontId="93" fillId="0" borderId="0" xfId="58" applyFont="1" applyAlignment="1" applyProtection="1">
      <alignment horizontal="left" vertical="center" indent="1"/>
      <protection/>
    </xf>
    <xf numFmtId="0" fontId="91" fillId="0" borderId="0" xfId="58" applyFont="1" applyBorder="1" applyAlignment="1" applyProtection="1">
      <alignment horizontal="left" vertical="center" indent="1"/>
      <protection/>
    </xf>
    <xf numFmtId="0" fontId="63" fillId="0" borderId="0" xfId="58" applyFont="1" applyAlignment="1" applyProtection="1">
      <alignment horizontal="left" vertical="center" indent="1"/>
      <protection/>
    </xf>
    <xf numFmtId="0" fontId="63" fillId="0" borderId="16" xfId="58" applyFont="1" applyFill="1" applyBorder="1" applyAlignment="1" applyProtection="1">
      <alignment/>
      <protection/>
    </xf>
    <xf numFmtId="0" fontId="63" fillId="0" borderId="0" xfId="58" applyFont="1" applyProtection="1">
      <alignment/>
      <protection/>
    </xf>
    <xf numFmtId="0" fontId="91" fillId="0" borderId="25" xfId="58" applyFont="1" applyBorder="1" applyAlignment="1" applyProtection="1">
      <alignment horizontal="left" vertical="center" indent="1"/>
      <protection/>
    </xf>
    <xf numFmtId="0" fontId="80" fillId="0" borderId="0" xfId="58" applyFont="1" applyBorder="1" applyAlignment="1" applyProtection="1">
      <alignment horizontal="left" vertical="center" indent="1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91" fillId="0" borderId="0" xfId="58" applyFont="1" applyBorder="1" applyAlignment="1" applyProtection="1">
      <alignment horizontal="center" vertical="center"/>
      <protection/>
    </xf>
    <xf numFmtId="0" fontId="80" fillId="0" borderId="0" xfId="58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93" fillId="0" borderId="0" xfId="58" applyFont="1" applyBorder="1" applyAlignment="1" applyProtection="1">
      <alignment vertical="center"/>
      <protection/>
    </xf>
    <xf numFmtId="0" fontId="91" fillId="0" borderId="0" xfId="58" applyFont="1" applyBorder="1" applyAlignment="1" applyProtection="1">
      <alignment vertical="center"/>
      <protection/>
    </xf>
    <xf numFmtId="0" fontId="91" fillId="0" borderId="0" xfId="58" applyFont="1" applyBorder="1" applyAlignment="1" applyProtection="1">
      <alignment horizontal="left" vertical="center" wrapText="1" indent="1"/>
      <protection/>
    </xf>
    <xf numFmtId="0" fontId="63" fillId="0" borderId="0" xfId="58" applyBorder="1" applyProtection="1">
      <alignment/>
      <protection/>
    </xf>
    <xf numFmtId="0" fontId="84" fillId="0" borderId="25" xfId="58" applyFont="1" applyBorder="1" applyAlignment="1" applyProtection="1">
      <alignment horizontal="left" vertical="center" indent="1"/>
      <protection/>
    </xf>
    <xf numFmtId="0" fontId="92" fillId="0" borderId="0" xfId="58" applyFont="1" applyBorder="1" applyAlignment="1" applyProtection="1">
      <alignment/>
      <protection/>
    </xf>
    <xf numFmtId="0" fontId="93" fillId="0" borderId="0" xfId="58" applyFont="1" applyBorder="1" applyAlignment="1" applyProtection="1">
      <alignment/>
      <protection/>
    </xf>
    <xf numFmtId="0" fontId="63" fillId="0" borderId="0" xfId="58" applyFill="1" applyProtection="1">
      <alignment/>
      <protection/>
    </xf>
    <xf numFmtId="0" fontId="91" fillId="0" borderId="0" xfId="58" applyNumberFormat="1" applyFont="1" applyFill="1" applyBorder="1" applyAlignment="1" applyProtection="1">
      <alignment/>
      <protection/>
    </xf>
    <xf numFmtId="0" fontId="92" fillId="0" borderId="0" xfId="58" applyNumberFormat="1" applyFont="1" applyFill="1" applyBorder="1" applyAlignment="1" applyProtection="1">
      <alignment/>
      <protection/>
    </xf>
    <xf numFmtId="0" fontId="93" fillId="0" borderId="0" xfId="58" applyNumberFormat="1" applyFont="1" applyFill="1" applyBorder="1" applyAlignment="1" applyProtection="1">
      <alignment/>
      <protection/>
    </xf>
    <xf numFmtId="0" fontId="93" fillId="0" borderId="0" xfId="58" applyNumberFormat="1" applyFont="1" applyFill="1" applyAlignment="1" applyProtection="1">
      <alignment/>
      <protection/>
    </xf>
    <xf numFmtId="0" fontId="91" fillId="0" borderId="0" xfId="58" applyNumberFormat="1" applyFont="1" applyFill="1" applyAlignment="1" applyProtection="1">
      <alignment/>
      <protection/>
    </xf>
    <xf numFmtId="0" fontId="63" fillId="0" borderId="0" xfId="58" applyNumberFormat="1" applyFont="1" applyFill="1" applyAlignment="1" applyProtection="1">
      <alignment/>
      <protection/>
    </xf>
    <xf numFmtId="0" fontId="80" fillId="0" borderId="0" xfId="58" applyFont="1" applyFill="1" applyBorder="1" applyAlignment="1" applyProtection="1">
      <alignment/>
      <protection/>
    </xf>
    <xf numFmtId="0" fontId="80" fillId="0" borderId="0" xfId="5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3" fillId="0" borderId="0" xfId="58" applyFont="1" applyBorder="1" applyAlignment="1" applyProtection="1">
      <alignment horizontal="left" vertical="top"/>
      <protection/>
    </xf>
    <xf numFmtId="0" fontId="63" fillId="0" borderId="0" xfId="58" applyFont="1" applyBorder="1" applyAlignment="1" applyProtection="1">
      <alignment horizontal="left" vertical="center"/>
      <protection/>
    </xf>
    <xf numFmtId="0" fontId="63" fillId="0" borderId="0" xfId="58" applyAlignment="1" applyProtection="1">
      <alignment/>
      <protection/>
    </xf>
    <xf numFmtId="0" fontId="82" fillId="0" borderId="0" xfId="58" applyFont="1" applyAlignment="1" applyProtection="1">
      <alignment horizontal="left" vertical="center"/>
      <protection/>
    </xf>
    <xf numFmtId="0" fontId="63" fillId="33" borderId="16" xfId="58" applyFill="1" applyBorder="1" applyAlignment="1" applyProtection="1">
      <alignment horizontal="center" vertical="center"/>
      <protection/>
    </xf>
    <xf numFmtId="0" fontId="63" fillId="0" borderId="0" xfId="58" applyFont="1" applyProtection="1">
      <alignment/>
      <protection/>
    </xf>
    <xf numFmtId="0" fontId="40" fillId="0" borderId="0" xfId="44" applyFont="1" applyAlignment="1" applyProtection="1">
      <alignment vertical="center"/>
      <protection/>
    </xf>
    <xf numFmtId="0" fontId="63" fillId="0" borderId="0" xfId="58" applyFont="1" applyBorder="1" applyAlignment="1" applyProtection="1">
      <alignment horizontal="center" vertical="center"/>
      <protection/>
    </xf>
    <xf numFmtId="0" fontId="63" fillId="0" borderId="0" xfId="58" applyFont="1" applyBorder="1" applyProtection="1">
      <alignment/>
      <protection/>
    </xf>
    <xf numFmtId="0" fontId="63" fillId="0" borderId="0" xfId="58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94" fillId="0" borderId="28" xfId="58" applyFont="1" applyBorder="1" applyAlignment="1" applyProtection="1">
      <alignment horizontal="left" vertical="center" indent="1"/>
      <protection/>
    </xf>
    <xf numFmtId="0" fontId="45" fillId="0" borderId="10" xfId="0" applyFont="1" applyBorder="1" applyAlignment="1" applyProtection="1">
      <alignment horizontal="left" vertical="center" indent="1"/>
      <protection/>
    </xf>
    <xf numFmtId="0" fontId="40" fillId="0" borderId="16" xfId="0" applyFont="1" applyBorder="1" applyAlignment="1" applyProtection="1">
      <alignment horizontal="left" vertical="center" indent="1"/>
      <protection/>
    </xf>
    <xf numFmtId="0" fontId="45" fillId="0" borderId="16" xfId="0" applyFont="1" applyBorder="1" applyAlignment="1" applyProtection="1">
      <alignment horizontal="left" vertical="center" indent="1"/>
      <protection/>
    </xf>
    <xf numFmtId="0" fontId="80" fillId="0" borderId="0" xfId="58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63" fillId="0" borderId="0" xfId="58" applyFont="1" applyBorder="1" applyAlignment="1" applyProtection="1">
      <alignment horizontal="left" vertical="center" inden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63" fillId="0" borderId="0" xfId="58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95" fillId="0" borderId="0" xfId="58" applyFont="1" applyFill="1" applyBorder="1" applyAlignment="1" applyProtection="1">
      <alignment vertical="center"/>
      <protection/>
    </xf>
    <xf numFmtId="0" fontId="96" fillId="0" borderId="0" xfId="58" applyFont="1" applyBorder="1" applyAlignment="1" applyProtection="1">
      <alignment horizontal="center" vertical="center"/>
      <protection/>
    </xf>
    <xf numFmtId="0" fontId="40" fillId="0" borderId="28" xfId="0" applyFont="1" applyBorder="1" applyAlignment="1" applyProtection="1">
      <alignment horizontal="left" vertical="center" indent="1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45" fillId="0" borderId="28" xfId="0" applyFont="1" applyBorder="1" applyAlignment="1" applyProtection="1">
      <alignment horizontal="left" vertical="center" indent="1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63" fillId="0" borderId="30" xfId="58" applyFont="1" applyBorder="1" applyAlignment="1" applyProtection="1">
      <alignment horizontal="center" vertical="center"/>
      <protection/>
    </xf>
    <xf numFmtId="0" fontId="63" fillId="0" borderId="29" xfId="58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63" fillId="0" borderId="0" xfId="58" applyFont="1">
      <alignment/>
      <protection/>
    </xf>
    <xf numFmtId="0" fontId="97" fillId="0" borderId="0" xfId="58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vertical="center" indent="1"/>
      <protection/>
    </xf>
    <xf numFmtId="0" fontId="93" fillId="0" borderId="28" xfId="58" applyFont="1" applyBorder="1" applyAlignment="1" applyProtection="1">
      <alignment horizontal="left" vertical="center" indent="1"/>
      <protection/>
    </xf>
    <xf numFmtId="0" fontId="93" fillId="0" borderId="0" xfId="58" applyFont="1" applyBorder="1" applyAlignment="1" applyProtection="1">
      <alignment horizontal="left" vertical="center" indent="1"/>
      <protection/>
    </xf>
    <xf numFmtId="0" fontId="50" fillId="34" borderId="32" xfId="0" applyFont="1" applyFill="1" applyBorder="1" applyAlignment="1" applyProtection="1">
      <alignment horizontal="center" vertical="center"/>
      <protection locked="0"/>
    </xf>
    <xf numFmtId="0" fontId="52" fillId="0" borderId="28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63" fillId="0" borderId="30" xfId="58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 indent="1"/>
      <protection/>
    </xf>
    <xf numFmtId="16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33" xfId="0" applyFill="1" applyBorder="1" applyAlignment="1" applyProtection="1">
      <alignment horizontal="left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2" fontId="2" fillId="0" borderId="26" xfId="0" applyNumberFormat="1" applyFont="1" applyBorder="1" applyAlignment="1" applyProtection="1">
      <alignment horizontal="center" vertical="center"/>
      <protection/>
    </xf>
    <xf numFmtId="2" fontId="7" fillId="0" borderId="27" xfId="0" applyNumberFormat="1" applyFont="1" applyFill="1" applyBorder="1" applyAlignment="1" applyProtection="1">
      <alignment horizontal="center" vertical="center"/>
      <protection/>
    </xf>
    <xf numFmtId="166" fontId="0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68" fontId="6" fillId="0" borderId="0" xfId="51" applyNumberFormat="1" applyFont="1" applyAlignment="1" applyProtection="1">
      <alignment horizontal="center"/>
      <protection/>
    </xf>
    <xf numFmtId="168" fontId="6" fillId="0" borderId="12" xfId="51" applyNumberFormat="1" applyFont="1" applyBorder="1" applyAlignment="1" applyProtection="1">
      <alignment horizontal="center" vertical="center" wrapText="1"/>
      <protection/>
    </xf>
    <xf numFmtId="49" fontId="45" fillId="34" borderId="12" xfId="51" applyNumberFormat="1" applyFont="1" applyFill="1" applyBorder="1" applyAlignment="1" applyProtection="1">
      <alignment horizontal="center" vertical="center"/>
      <protection locked="0"/>
    </xf>
    <xf numFmtId="49" fontId="45" fillId="34" borderId="12" xfId="51" applyNumberFormat="1" applyFont="1" applyFill="1" applyBorder="1" applyAlignment="1" applyProtection="1">
      <alignment vertical="center"/>
      <protection locked="0"/>
    </xf>
    <xf numFmtId="0" fontId="45" fillId="34" borderId="12" xfId="51" applyFont="1" applyFill="1" applyBorder="1" applyAlignment="1" applyProtection="1">
      <alignment horizontal="center" vertical="center"/>
      <protection locked="0"/>
    </xf>
    <xf numFmtId="49" fontId="63" fillId="34" borderId="12" xfId="51" applyNumberFormat="1" applyFont="1" applyFill="1" applyBorder="1" applyAlignment="1" applyProtection="1">
      <alignment vertical="center"/>
      <protection locked="0"/>
    </xf>
    <xf numFmtId="2" fontId="63" fillId="34" borderId="12" xfId="51" applyNumberFormat="1" applyFont="1" applyFill="1" applyBorder="1" applyAlignment="1" applyProtection="1">
      <alignment horizontal="center" vertical="center"/>
      <protection locked="0"/>
    </xf>
    <xf numFmtId="168" fontId="63" fillId="0" borderId="12" xfId="51" applyNumberFormat="1" applyFont="1" applyFill="1" applyBorder="1" applyAlignment="1" applyProtection="1">
      <alignment horizontal="center" vertical="center"/>
      <protection/>
    </xf>
    <xf numFmtId="0" fontId="63" fillId="0" borderId="0" xfId="51" applyProtection="1">
      <alignment/>
      <protection/>
    </xf>
    <xf numFmtId="1" fontId="63" fillId="0" borderId="0" xfId="51" applyNumberFormat="1" applyAlignment="1" applyProtection="1">
      <alignment horizontal="center"/>
      <protection/>
    </xf>
    <xf numFmtId="2" fontId="63" fillId="0" borderId="0" xfId="51" applyNumberFormat="1" applyAlignment="1" applyProtection="1">
      <alignment horizontal="center"/>
      <protection/>
    </xf>
    <xf numFmtId="2" fontId="63" fillId="0" borderId="0" xfId="51" applyNumberFormat="1" applyProtection="1">
      <alignment/>
      <protection/>
    </xf>
    <xf numFmtId="0" fontId="6" fillId="0" borderId="0" xfId="51" applyFont="1" applyProtection="1">
      <alignment/>
      <protection/>
    </xf>
    <xf numFmtId="2" fontId="6" fillId="0" borderId="12" xfId="51" applyNumberFormat="1" applyFont="1" applyBorder="1" applyAlignment="1" applyProtection="1">
      <alignment horizontal="center"/>
      <protection/>
    </xf>
    <xf numFmtId="0" fontId="6" fillId="0" borderId="12" xfId="51" applyFont="1" applyBorder="1" applyAlignment="1" applyProtection="1">
      <alignment horizontal="center" vertical="center" wrapText="1"/>
      <protection/>
    </xf>
    <xf numFmtId="49" fontId="6" fillId="0" borderId="12" xfId="51" applyNumberFormat="1" applyFont="1" applyBorder="1" applyAlignment="1" applyProtection="1">
      <alignment horizontal="center" vertical="center" wrapText="1"/>
      <protection/>
    </xf>
    <xf numFmtId="168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51" applyNumberFormat="1" applyFont="1" applyBorder="1" applyAlignment="1" applyProtection="1">
      <alignment horizontal="center" vertical="center" wrapText="1"/>
      <protection/>
    </xf>
    <xf numFmtId="2" fontId="6" fillId="0" borderId="12" xfId="51" applyNumberFormat="1" applyFont="1" applyBorder="1" applyAlignment="1" applyProtection="1">
      <alignment horizontal="center" vertical="center" wrapText="1"/>
      <protection/>
    </xf>
    <xf numFmtId="2" fontId="63" fillId="0" borderId="12" xfId="51" applyNumberFormat="1" applyFont="1" applyFill="1" applyBorder="1" applyAlignment="1" applyProtection="1">
      <alignment horizontal="center" vertical="center"/>
      <protection/>
    </xf>
    <xf numFmtId="2" fontId="63" fillId="0" borderId="12" xfId="51" applyNumberFormat="1" applyFill="1" applyBorder="1" applyAlignment="1" applyProtection="1">
      <alignment horizontal="center" vertical="center"/>
      <protection/>
    </xf>
    <xf numFmtId="169" fontId="63" fillId="34" borderId="12" xfId="51" applyNumberFormat="1" applyFont="1" applyFill="1" applyBorder="1" applyAlignment="1" applyProtection="1">
      <alignment horizontal="center" vertical="center"/>
      <protection locked="0"/>
    </xf>
    <xf numFmtId="169" fontId="63" fillId="34" borderId="12" xfId="51" applyNumberFormat="1" applyFill="1" applyBorder="1" applyAlignment="1" applyProtection="1">
      <alignment horizontal="center" vertical="center"/>
      <protection locked="0"/>
    </xf>
    <xf numFmtId="0" fontId="63" fillId="0" borderId="34" xfId="58" applyFont="1" applyBorder="1" applyAlignment="1" applyProtection="1">
      <alignment horizontal="left" vertical="center" indent="1"/>
      <protection/>
    </xf>
    <xf numFmtId="168" fontId="8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6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right" vertical="center"/>
      <protection/>
    </xf>
    <xf numFmtId="46" fontId="0" fillId="33" borderId="0" xfId="0" applyNumberForma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11" fontId="7" fillId="0" borderId="34" xfId="0" applyNumberFormat="1" applyFont="1" applyBorder="1" applyAlignment="1" applyProtection="1">
      <alignment horizontal="right" vertical="center"/>
      <protection/>
    </xf>
    <xf numFmtId="166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99" fillId="33" borderId="0" xfId="0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21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63" fillId="34" borderId="12" xfId="51" applyFont="1" applyFill="1" applyBorder="1" applyAlignment="1" applyProtection="1">
      <alignment vertical="center"/>
      <protection locked="0"/>
    </xf>
    <xf numFmtId="13" fontId="63" fillId="34" borderId="12" xfId="51" applyNumberFormat="1" applyFont="1" applyFill="1" applyBorder="1" applyAlignment="1" applyProtection="1">
      <alignment horizontal="center" vertical="center"/>
      <protection locked="0"/>
    </xf>
    <xf numFmtId="0" fontId="63" fillId="34" borderId="12" xfId="51" applyFont="1" applyFill="1" applyBorder="1" applyAlignment="1" applyProtection="1">
      <alignment horizontal="center" vertical="center"/>
      <protection locked="0"/>
    </xf>
    <xf numFmtId="49" fontId="63" fillId="34" borderId="12" xfId="51" applyNumberFormat="1" applyFont="1" applyFill="1" applyBorder="1" applyAlignment="1" applyProtection="1">
      <alignment horizontal="center" vertical="center"/>
      <protection locked="0"/>
    </xf>
    <xf numFmtId="0" fontId="82" fillId="0" borderId="0" xfId="58" applyFont="1" applyAlignment="1" applyProtection="1">
      <alignment horizontal="right" vertical="center"/>
      <protection/>
    </xf>
    <xf numFmtId="0" fontId="100" fillId="0" borderId="0" xfId="44" applyFont="1" applyAlignment="1" applyProtection="1">
      <alignment vertical="center"/>
      <protection/>
    </xf>
    <xf numFmtId="3" fontId="7" fillId="34" borderId="27" xfId="0" applyNumberFormat="1" applyFont="1" applyFill="1" applyBorder="1" applyAlignment="1" applyProtection="1">
      <alignment horizontal="center"/>
      <protection locked="0"/>
    </xf>
    <xf numFmtId="3" fontId="7" fillId="0" borderId="27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49" fontId="63" fillId="0" borderId="0" xfId="51" applyNumberFormat="1" applyFont="1" applyAlignment="1" applyProtection="1">
      <alignment horizontal="right" vertical="center"/>
      <protection/>
    </xf>
    <xf numFmtId="166" fontId="101" fillId="0" borderId="0" xfId="51" applyNumberFormat="1" applyFont="1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horizontal="right" vertical="center"/>
      <protection/>
    </xf>
    <xf numFmtId="49" fontId="102" fillId="0" borderId="28" xfId="51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2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97" fillId="34" borderId="13" xfId="58" applyFont="1" applyFill="1" applyBorder="1" applyAlignment="1" applyProtection="1">
      <alignment horizontal="center"/>
      <protection locked="0"/>
    </xf>
    <xf numFmtId="0" fontId="50" fillId="34" borderId="13" xfId="0" applyFont="1" applyFill="1" applyBorder="1" applyAlignment="1" applyProtection="1">
      <alignment horizontal="center"/>
      <protection locked="0"/>
    </xf>
    <xf numFmtId="0" fontId="50" fillId="34" borderId="31" xfId="0" applyFont="1" applyFill="1" applyBorder="1" applyAlignment="1" applyProtection="1">
      <alignment horizontal="center"/>
      <protection locked="0"/>
    </xf>
    <xf numFmtId="0" fontId="52" fillId="34" borderId="31" xfId="58" applyFont="1" applyFill="1" applyBorder="1" applyAlignment="1" applyProtection="1">
      <alignment horizontal="center"/>
      <protection locked="0"/>
    </xf>
    <xf numFmtId="0" fontId="52" fillId="34" borderId="36" xfId="0" applyFont="1" applyFill="1" applyBorder="1" applyAlignment="1" applyProtection="1">
      <alignment horizontal="center"/>
      <protection locked="0"/>
    </xf>
    <xf numFmtId="14" fontId="63" fillId="34" borderId="12" xfId="51" applyNumberFormat="1" applyFont="1" applyFill="1" applyBorder="1" applyAlignment="1" applyProtection="1">
      <alignment horizontal="center" vertical="center"/>
      <protection locked="0"/>
    </xf>
    <xf numFmtId="3" fontId="63" fillId="34" borderId="12" xfId="51" applyNumberFormat="1" applyFont="1" applyFill="1" applyBorder="1" applyAlignment="1" applyProtection="1">
      <alignment horizontal="center" vertical="center"/>
      <protection locked="0"/>
    </xf>
    <xf numFmtId="49" fontId="102" fillId="0" borderId="28" xfId="51" applyNumberFormat="1" applyFont="1" applyBorder="1" applyAlignment="1" applyProtection="1">
      <alignment vertical="center"/>
      <protection/>
    </xf>
    <xf numFmtId="3" fontId="12" fillId="34" borderId="27" xfId="0" applyNumberFormat="1" applyFont="1" applyFill="1" applyBorder="1" applyAlignment="1" applyProtection="1">
      <alignment horizontal="center"/>
      <protection locked="0"/>
    </xf>
    <xf numFmtId="167" fontId="12" fillId="34" borderId="26" xfId="0" applyNumberFormat="1" applyFont="1" applyFill="1" applyBorder="1" applyAlignment="1" applyProtection="1">
      <alignment horizontal="center"/>
      <protection locked="0"/>
    </xf>
    <xf numFmtId="49" fontId="12" fillId="34" borderId="27" xfId="0" applyNumberFormat="1" applyFont="1" applyFill="1" applyBorder="1" applyAlignment="1" applyProtection="1">
      <alignment horizontal="center" vertical="center"/>
      <protection locked="0"/>
    </xf>
    <xf numFmtId="46" fontId="12" fillId="34" borderId="26" xfId="0" applyNumberFormat="1" applyFont="1" applyFill="1" applyBorder="1" applyAlignment="1" applyProtection="1">
      <alignment horizontal="center" vertical="center"/>
      <protection locked="0"/>
    </xf>
    <xf numFmtId="168" fontId="12" fillId="34" borderId="26" xfId="0" applyNumberFormat="1" applyFont="1" applyFill="1" applyBorder="1" applyAlignment="1" applyProtection="1">
      <alignment horizontal="center" vertical="center"/>
      <protection locked="0"/>
    </xf>
    <xf numFmtId="49" fontId="12" fillId="34" borderId="34" xfId="0" applyNumberFormat="1" applyFont="1" applyFill="1" applyBorder="1" applyAlignment="1" applyProtection="1">
      <alignment horizontal="center" vertical="center"/>
      <protection locked="0"/>
    </xf>
    <xf numFmtId="49" fontId="12" fillId="34" borderId="37" xfId="0" applyNumberFormat="1" applyFont="1" applyFill="1" applyBorder="1" applyAlignment="1" applyProtection="1">
      <alignment horizontal="center" vertical="center"/>
      <protection locked="0"/>
    </xf>
    <xf numFmtId="2" fontId="12" fillId="34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 quotePrefix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2" fillId="34" borderId="12" xfId="0" applyNumberFormat="1" applyFont="1" applyFill="1" applyBorder="1" applyAlignment="1" applyProtection="1">
      <alignment horizontal="center" vertical="center"/>
      <protection locked="0"/>
    </xf>
    <xf numFmtId="46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26" xfId="0" applyNumberFormat="1" applyFont="1" applyFill="1" applyBorder="1" applyAlignment="1" applyProtection="1">
      <alignment horizontal="center" vertical="center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6" fontId="12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21" fontId="12" fillId="34" borderId="26" xfId="0" applyNumberFormat="1" applyFont="1" applyFill="1" applyBorder="1" applyAlignment="1" applyProtection="1">
      <alignment horizontal="center" vertical="center"/>
      <protection/>
    </xf>
    <xf numFmtId="21" fontId="12" fillId="34" borderId="26" xfId="0" applyNumberFormat="1" applyFont="1" applyFill="1" applyBorder="1" applyAlignment="1" applyProtection="1">
      <alignment horizontal="center" vertical="center"/>
      <protection locked="0"/>
    </xf>
    <xf numFmtId="21" fontId="12" fillId="0" borderId="26" xfId="0" applyNumberFormat="1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left" vertical="center" indent="1"/>
      <protection locked="0"/>
    </xf>
    <xf numFmtId="0" fontId="0" fillId="0" borderId="36" xfId="0" applyBorder="1" applyAlignment="1" applyProtection="1">
      <alignment horizontal="left" vertical="center" indent="1"/>
      <protection locked="0"/>
    </xf>
    <xf numFmtId="0" fontId="63" fillId="0" borderId="30" xfId="58" applyFont="1" applyBorder="1" applyAlignment="1" applyProtection="1">
      <alignment horizontal="left" vertical="center" indent="1"/>
      <protection/>
    </xf>
    <xf numFmtId="0" fontId="40" fillId="0" borderId="42" xfId="0" applyFont="1" applyBorder="1" applyAlignment="1" applyProtection="1">
      <alignment horizontal="left" vertical="center" indent="1"/>
      <protection/>
    </xf>
    <xf numFmtId="0" fontId="40" fillId="0" borderId="10" xfId="0" applyFont="1" applyBorder="1" applyAlignment="1" applyProtection="1">
      <alignment horizontal="left" vertical="center" indent="1"/>
      <protection/>
    </xf>
    <xf numFmtId="0" fontId="40" fillId="0" borderId="43" xfId="0" applyFont="1" applyBorder="1" applyAlignment="1" applyProtection="1">
      <alignment horizontal="left" vertical="center" indent="1"/>
      <protection/>
    </xf>
    <xf numFmtId="0" fontId="40" fillId="0" borderId="44" xfId="0" applyFont="1" applyBorder="1" applyAlignment="1" applyProtection="1">
      <alignment horizontal="left" vertical="center" indent="1"/>
      <protection/>
    </xf>
    <xf numFmtId="0" fontId="40" fillId="0" borderId="45" xfId="0" applyFont="1" applyBorder="1" applyAlignment="1" applyProtection="1">
      <alignment horizontal="left" vertical="center" indent="1"/>
      <protection/>
    </xf>
    <xf numFmtId="0" fontId="52" fillId="0" borderId="0" xfId="0" applyFont="1" applyBorder="1" applyAlignment="1" applyProtection="1">
      <alignment horizontal="left" vertical="center" indent="1"/>
      <protection/>
    </xf>
    <xf numFmtId="0" fontId="40" fillId="0" borderId="0" xfId="0" applyFont="1" applyBorder="1" applyAlignment="1" applyProtection="1">
      <alignment horizontal="left" vertical="center" indent="1"/>
      <protection/>
    </xf>
    <xf numFmtId="0" fontId="40" fillId="0" borderId="0" xfId="0" applyFont="1" applyAlignment="1" applyProtection="1">
      <alignment horizontal="left" vertical="center" indent="1"/>
      <protection/>
    </xf>
    <xf numFmtId="0" fontId="45" fillId="0" borderId="33" xfId="0" applyFont="1" applyBorder="1" applyAlignment="1" applyProtection="1">
      <alignment vertical="center"/>
      <protection/>
    </xf>
    <xf numFmtId="0" fontId="45" fillId="0" borderId="46" xfId="0" applyFont="1" applyBorder="1" applyAlignment="1" applyProtection="1">
      <alignment vertical="center"/>
      <protection/>
    </xf>
    <xf numFmtId="0" fontId="63" fillId="34" borderId="30" xfId="58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63" fillId="0" borderId="49" xfId="58" applyFont="1" applyBorder="1" applyAlignment="1" applyProtection="1">
      <alignment horizontal="left" vertical="center" indent="1"/>
      <protection/>
    </xf>
    <xf numFmtId="0" fontId="0" fillId="0" borderId="33" xfId="0" applyBorder="1" applyAlignment="1" applyProtection="1">
      <alignment horizontal="left" vertical="center" indent="1"/>
      <protection/>
    </xf>
    <xf numFmtId="0" fontId="0" fillId="0" borderId="46" xfId="0" applyBorder="1" applyAlignment="1" applyProtection="1">
      <alignment horizontal="left" vertical="center" indent="1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63" fillId="34" borderId="50" xfId="58" applyFont="1" applyFill="1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0" fillId="0" borderId="52" xfId="0" applyBorder="1" applyAlignment="1" applyProtection="1">
      <alignment horizontal="left" vertical="center" indent="1"/>
      <protection locked="0"/>
    </xf>
    <xf numFmtId="0" fontId="45" fillId="34" borderId="53" xfId="0" applyFont="1" applyFill="1" applyBorder="1" applyAlignment="1" applyProtection="1">
      <alignment horizontal="left" vertical="center" indent="1"/>
      <protection locked="0"/>
    </xf>
    <xf numFmtId="0" fontId="0" fillId="0" borderId="54" xfId="0" applyBorder="1" applyAlignment="1" applyProtection="1">
      <alignment horizontal="left" vertical="center" indent="1"/>
      <protection locked="0"/>
    </xf>
    <xf numFmtId="0" fontId="45" fillId="34" borderId="55" xfId="0" applyFont="1" applyFill="1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left" vertical="center" indent="1"/>
      <protection locked="0"/>
    </xf>
    <xf numFmtId="0" fontId="45" fillId="34" borderId="57" xfId="0" applyFont="1" applyFill="1" applyBorder="1" applyAlignment="1" applyProtection="1">
      <alignment horizontal="left" vertical="center" indent="1"/>
      <protection locked="0"/>
    </xf>
    <xf numFmtId="0" fontId="45" fillId="34" borderId="58" xfId="0" applyFont="1" applyFill="1" applyBorder="1" applyAlignment="1" applyProtection="1">
      <alignment horizontal="left" vertical="center" indent="1"/>
      <protection locked="0"/>
    </xf>
    <xf numFmtId="0" fontId="45" fillId="34" borderId="50" xfId="0" applyFont="1" applyFill="1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left" vertical="center" indent="1"/>
      <protection locked="0"/>
    </xf>
    <xf numFmtId="0" fontId="45" fillId="34" borderId="60" xfId="0" applyFont="1" applyFill="1" applyBorder="1" applyAlignment="1" applyProtection="1">
      <alignment horizontal="left" vertical="center" indent="1"/>
      <protection locked="0"/>
    </xf>
    <xf numFmtId="0" fontId="45" fillId="34" borderId="61" xfId="0" applyFont="1" applyFill="1" applyBorder="1" applyAlignment="1" applyProtection="1">
      <alignment horizontal="left" vertical="center" indent="1"/>
      <protection locked="0"/>
    </xf>
    <xf numFmtId="0" fontId="65" fillId="0" borderId="49" xfId="58" applyFont="1" applyBorder="1" applyAlignment="1" applyProtection="1">
      <alignment horizontal="left" vertical="center" indent="1"/>
      <protection/>
    </xf>
    <xf numFmtId="0" fontId="0" fillId="0" borderId="3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63" fillId="0" borderId="34" xfId="58" applyFont="1" applyBorder="1" applyAlignment="1" applyProtection="1">
      <alignment horizontal="left" vertical="center" indent="1"/>
      <protection/>
    </xf>
    <xf numFmtId="0" fontId="0" fillId="0" borderId="46" xfId="0" applyBorder="1" applyAlignment="1">
      <alignment horizontal="left" vertical="center" indent="1"/>
    </xf>
    <xf numFmtId="0" fontId="45" fillId="34" borderId="30" xfId="0" applyFont="1" applyFill="1" applyBorder="1" applyAlignment="1" applyProtection="1">
      <alignment horizontal="center" vertical="center"/>
      <protection locked="0"/>
    </xf>
    <xf numFmtId="0" fontId="45" fillId="34" borderId="25" xfId="0" applyFont="1" applyFill="1" applyBorder="1" applyAlignment="1" applyProtection="1">
      <alignment horizontal="center" vertical="center"/>
      <protection locked="0"/>
    </xf>
    <xf numFmtId="0" fontId="45" fillId="34" borderId="47" xfId="0" applyFont="1" applyFill="1" applyBorder="1" applyAlignment="1" applyProtection="1">
      <alignment horizontal="center" vertical="center"/>
      <protection locked="0"/>
    </xf>
    <xf numFmtId="0" fontId="45" fillId="34" borderId="10" xfId="0" applyFont="1" applyFill="1" applyBorder="1" applyAlignment="1" applyProtection="1">
      <alignment horizontal="center" vertical="center"/>
      <protection locked="0"/>
    </xf>
    <xf numFmtId="0" fontId="45" fillId="34" borderId="0" xfId="0" applyFont="1" applyFill="1" applyBorder="1" applyAlignment="1" applyProtection="1">
      <alignment horizontal="center" vertical="center"/>
      <protection locked="0"/>
    </xf>
    <xf numFmtId="0" fontId="45" fillId="34" borderId="11" xfId="0" applyFont="1" applyFill="1" applyBorder="1" applyAlignment="1" applyProtection="1">
      <alignment horizontal="center" vertical="center"/>
      <protection locked="0"/>
    </xf>
    <xf numFmtId="0" fontId="45" fillId="34" borderId="44" xfId="0" applyFont="1" applyFill="1" applyBorder="1" applyAlignment="1" applyProtection="1">
      <alignment horizontal="center" vertical="center"/>
      <protection locked="0"/>
    </xf>
    <xf numFmtId="0" fontId="45" fillId="34" borderId="28" xfId="0" applyFont="1" applyFill="1" applyBorder="1" applyAlignment="1" applyProtection="1">
      <alignment horizontal="center" vertical="center"/>
      <protection locked="0"/>
    </xf>
    <xf numFmtId="0" fontId="45" fillId="34" borderId="48" xfId="0" applyFont="1" applyFill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left" vertical="center" indent="1"/>
      <protection/>
    </xf>
    <xf numFmtId="0" fontId="63" fillId="34" borderId="49" xfId="58" applyFont="1" applyFill="1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63" fillId="34" borderId="55" xfId="58" applyFont="1" applyFill="1" applyBorder="1" applyAlignment="1" applyProtection="1">
      <alignment horizontal="left" vertical="center" indent="1"/>
      <protection locked="0"/>
    </xf>
    <xf numFmtId="0" fontId="0" fillId="0" borderId="60" xfId="0" applyBorder="1" applyAlignment="1" applyProtection="1">
      <alignment horizontal="left" vertical="center" indent="1"/>
      <protection locked="0"/>
    </xf>
    <xf numFmtId="0" fontId="0" fillId="0" borderId="61" xfId="0" applyBorder="1" applyAlignment="1" applyProtection="1">
      <alignment horizontal="left" vertical="center" indent="1"/>
      <protection locked="0"/>
    </xf>
    <xf numFmtId="0" fontId="103" fillId="33" borderId="62" xfId="58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/>
      <protection/>
    </xf>
    <xf numFmtId="0" fontId="93" fillId="0" borderId="28" xfId="58" applyFont="1" applyBorder="1" applyAlignment="1" applyProtection="1">
      <alignment horizontal="left" vertical="center" indent="1"/>
      <protection/>
    </xf>
    <xf numFmtId="0" fontId="52" fillId="0" borderId="28" xfId="0" applyFont="1" applyBorder="1" applyAlignment="1" applyProtection="1">
      <alignment horizontal="left" vertical="center" indent="1"/>
      <protection/>
    </xf>
    <xf numFmtId="0" fontId="40" fillId="0" borderId="46" xfId="0" applyFont="1" applyBorder="1" applyAlignment="1" applyProtection="1">
      <alignment horizontal="left" vertical="center" indent="1"/>
      <protection/>
    </xf>
    <xf numFmtId="0" fontId="0" fillId="0" borderId="42" xfId="0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43" xfId="0" applyBorder="1" applyAlignment="1" applyProtection="1">
      <alignment horizontal="left" vertical="center" indent="1"/>
      <protection/>
    </xf>
    <xf numFmtId="0" fontId="0" fillId="0" borderId="44" xfId="0" applyBorder="1" applyAlignment="1" applyProtection="1">
      <alignment horizontal="left" vertical="center" indent="1"/>
      <protection/>
    </xf>
    <xf numFmtId="0" fontId="0" fillId="0" borderId="45" xfId="0" applyBorder="1" applyAlignment="1" applyProtection="1">
      <alignment horizontal="left" vertical="center" indent="1"/>
      <protection/>
    </xf>
    <xf numFmtId="0" fontId="104" fillId="0" borderId="0" xfId="58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5" fillId="0" borderId="0" xfId="58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166" fontId="63" fillId="34" borderId="49" xfId="58" applyNumberFormat="1" applyFont="1" applyFill="1" applyBorder="1" applyAlignment="1" applyProtection="1">
      <alignment horizontal="left" vertical="center" indent="1"/>
      <protection locked="0"/>
    </xf>
    <xf numFmtId="166" fontId="0" fillId="0" borderId="33" xfId="0" applyNumberFormat="1" applyBorder="1" applyAlignment="1" applyProtection="1">
      <alignment horizontal="left" vertical="center" indent="1"/>
      <protection locked="0"/>
    </xf>
    <xf numFmtId="166" fontId="0" fillId="0" borderId="13" xfId="0" applyNumberFormat="1" applyBorder="1" applyAlignment="1" applyProtection="1">
      <alignment horizontal="left" vertical="center" indent="1"/>
      <protection locked="0"/>
    </xf>
    <xf numFmtId="0" fontId="63" fillId="0" borderId="29" xfId="58" applyFont="1" applyBorder="1" applyAlignment="1" applyProtection="1">
      <alignment horizontal="center" vertical="center"/>
      <protection/>
    </xf>
    <xf numFmtId="0" fontId="63" fillId="34" borderId="33" xfId="58" applyFont="1" applyFill="1" applyBorder="1" applyAlignment="1" applyProtection="1">
      <alignment horizontal="left" vertical="center" indent="1"/>
      <protection locked="0"/>
    </xf>
    <xf numFmtId="0" fontId="45" fillId="34" borderId="33" xfId="0" applyFont="1" applyFill="1" applyBorder="1" applyAlignment="1" applyProtection="1">
      <alignment horizontal="left" vertical="center" indent="1"/>
      <protection locked="0"/>
    </xf>
    <xf numFmtId="0" fontId="45" fillId="34" borderId="13" xfId="0" applyFont="1" applyFill="1" applyBorder="1" applyAlignment="1" applyProtection="1">
      <alignment horizontal="left" vertical="center" indent="1"/>
      <protection locked="0"/>
    </xf>
    <xf numFmtId="0" fontId="63" fillId="0" borderId="34" xfId="58" applyFont="1" applyFill="1" applyBorder="1" applyAlignment="1" applyProtection="1">
      <alignment horizontal="center" vertical="center"/>
      <protection/>
    </xf>
    <xf numFmtId="0" fontId="63" fillId="0" borderId="33" xfId="58" applyFont="1" applyFill="1" applyBorder="1" applyAlignment="1" applyProtection="1">
      <alignment horizontal="center" vertical="center"/>
      <protection/>
    </xf>
    <xf numFmtId="0" fontId="63" fillId="0" borderId="30" xfId="58" applyFont="1" applyBorder="1" applyAlignment="1" applyProtection="1">
      <alignment horizontal="center" vertical="center"/>
      <protection/>
    </xf>
    <xf numFmtId="0" fontId="63" fillId="0" borderId="47" xfId="58" applyFont="1" applyBorder="1" applyAlignment="1" applyProtection="1">
      <alignment horizontal="center" vertical="center"/>
      <protection/>
    </xf>
    <xf numFmtId="0" fontId="50" fillId="0" borderId="32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 indent="1"/>
      <protection/>
    </xf>
    <xf numFmtId="0" fontId="65" fillId="0" borderId="0" xfId="58" applyFont="1" applyBorder="1" applyAlignment="1" applyProtection="1">
      <alignment horizontal="left" vertical="center" indent="1"/>
      <protection/>
    </xf>
    <xf numFmtId="0" fontId="45" fillId="0" borderId="0" xfId="0" applyFont="1" applyBorder="1" applyAlignment="1" applyProtection="1">
      <alignment horizontal="left" vertical="center" indent="1"/>
      <protection/>
    </xf>
    <xf numFmtId="0" fontId="45" fillId="0" borderId="30" xfId="58" applyFont="1" applyBorder="1" applyAlignment="1" applyProtection="1">
      <alignment horizontal="center" vertical="center"/>
      <protection/>
    </xf>
    <xf numFmtId="0" fontId="45" fillId="0" borderId="47" xfId="58" applyFont="1" applyBorder="1" applyAlignment="1" applyProtection="1">
      <alignment horizontal="center" vertical="center"/>
      <protection/>
    </xf>
    <xf numFmtId="0" fontId="63" fillId="34" borderId="63" xfId="58" applyFont="1" applyFill="1" applyBorder="1" applyAlignment="1" applyProtection="1">
      <alignment vertical="top" wrapText="1"/>
      <protection locked="0"/>
    </xf>
    <xf numFmtId="0" fontId="0" fillId="0" borderId="64" xfId="0" applyBorder="1" applyAlignment="1" applyProtection="1">
      <alignment vertical="top" wrapText="1"/>
      <protection locked="0"/>
    </xf>
    <xf numFmtId="0" fontId="0" fillId="0" borderId="65" xfId="0" applyBorder="1" applyAlignment="1" applyProtection="1">
      <alignment vertical="top" wrapText="1"/>
      <protection locked="0"/>
    </xf>
    <xf numFmtId="166" fontId="63" fillId="34" borderId="33" xfId="58" applyNumberFormat="1" applyFont="1" applyFill="1" applyBorder="1" applyAlignment="1" applyProtection="1">
      <alignment horizontal="left" vertical="center" indent="1"/>
      <protection locked="0"/>
    </xf>
    <xf numFmtId="166" fontId="45" fillId="34" borderId="33" xfId="0" applyNumberFormat="1" applyFont="1" applyFill="1" applyBorder="1" applyAlignment="1" applyProtection="1">
      <alignment horizontal="left" vertical="center" indent="1"/>
      <protection locked="0"/>
    </xf>
    <xf numFmtId="166" fontId="45" fillId="34" borderId="13" xfId="0" applyNumberFormat="1" applyFont="1" applyFill="1" applyBorder="1" applyAlignment="1" applyProtection="1">
      <alignment horizontal="left" vertical="center" indent="1"/>
      <protection locked="0"/>
    </xf>
    <xf numFmtId="0" fontId="97" fillId="34" borderId="32" xfId="58" applyFont="1" applyFill="1" applyBorder="1" applyAlignment="1" applyProtection="1">
      <alignment horizontal="center"/>
      <protection locked="0"/>
    </xf>
    <xf numFmtId="0" fontId="97" fillId="34" borderId="36" xfId="58" applyFont="1" applyFill="1" applyBorder="1" applyAlignment="1" applyProtection="1">
      <alignment horizontal="center"/>
      <protection locked="0"/>
    </xf>
    <xf numFmtId="0" fontId="50" fillId="34" borderId="32" xfId="0" applyFont="1" applyFill="1" applyBorder="1" applyAlignment="1" applyProtection="1">
      <alignment horizontal="center"/>
      <protection locked="0"/>
    </xf>
    <xf numFmtId="0" fontId="50" fillId="34" borderId="36" xfId="0" applyFont="1" applyFill="1" applyBorder="1" applyAlignment="1" applyProtection="1">
      <alignment horizontal="center"/>
      <protection locked="0"/>
    </xf>
    <xf numFmtId="0" fontId="63" fillId="0" borderId="34" xfId="58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16" fontId="63" fillId="34" borderId="49" xfId="58" applyNumberFormat="1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93" fillId="0" borderId="0" xfId="58" applyFont="1" applyBorder="1" applyAlignment="1" applyProtection="1">
      <alignment horizontal="left" vertical="center" indent="1"/>
      <protection/>
    </xf>
    <xf numFmtId="0" fontId="45" fillId="34" borderId="25" xfId="0" applyFont="1" applyFill="1" applyBorder="1" applyAlignment="1" applyProtection="1">
      <alignment horizontal="left" vertical="center" indent="1"/>
      <protection locked="0"/>
    </xf>
    <xf numFmtId="0" fontId="45" fillId="34" borderId="47" xfId="0" applyFont="1" applyFill="1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horizontal="right" vertical="center"/>
      <protection/>
    </xf>
    <xf numFmtId="0" fontId="0" fillId="0" borderId="33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12" fillId="34" borderId="26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 horizontal="center" vertical="center" wrapText="1"/>
      <protection/>
    </xf>
    <xf numFmtId="166" fontId="0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98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8" xfId="0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49" fontId="106" fillId="34" borderId="34" xfId="51" applyNumberFormat="1" applyFont="1" applyFill="1" applyBorder="1" applyAlignment="1" applyProtection="1">
      <alignment horizontal="center" vertical="center"/>
      <protection locked="0"/>
    </xf>
    <xf numFmtId="49" fontId="106" fillId="34" borderId="13" xfId="51" applyNumberFormat="1" applyFont="1" applyFill="1" applyBorder="1" applyAlignment="1" applyProtection="1">
      <alignment horizontal="center" vertical="center"/>
      <protection locked="0"/>
    </xf>
    <xf numFmtId="0" fontId="12" fillId="34" borderId="69" xfId="0" applyFont="1" applyFill="1" applyBorder="1" applyAlignment="1" applyProtection="1">
      <alignment horizontal="center" vertical="center"/>
      <protection locked="0"/>
    </xf>
    <xf numFmtId="0" fontId="12" fillId="34" borderId="39" xfId="0" applyFont="1" applyFill="1" applyBorder="1" applyAlignment="1" applyProtection="1">
      <alignment horizontal="center" vertical="center"/>
      <protection locked="0"/>
    </xf>
    <xf numFmtId="0" fontId="12" fillId="34" borderId="66" xfId="0" applyFont="1" applyFill="1" applyBorder="1" applyAlignment="1" applyProtection="1">
      <alignment horizontal="center"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 locked="0"/>
    </xf>
    <xf numFmtId="49" fontId="12" fillId="34" borderId="70" xfId="51" applyNumberFormat="1" applyFont="1" applyFill="1" applyBorder="1" applyAlignment="1" applyProtection="1">
      <alignment horizontal="center" vertical="center"/>
      <protection locked="0"/>
    </xf>
    <xf numFmtId="49" fontId="12" fillId="34" borderId="71" xfId="51" applyNumberFormat="1" applyFont="1" applyFill="1" applyBorder="1" applyAlignment="1" applyProtection="1">
      <alignment horizontal="center" vertical="center"/>
      <protection locked="0"/>
    </xf>
    <xf numFmtId="49" fontId="12" fillId="34" borderId="34" xfId="51" applyNumberFormat="1" applyFont="1" applyFill="1" applyBorder="1" applyAlignment="1" applyProtection="1">
      <alignment horizontal="center" vertical="center"/>
      <protection locked="0"/>
    </xf>
    <xf numFmtId="49" fontId="12" fillId="34" borderId="13" xfId="51" applyNumberFormat="1" applyFont="1" applyFill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locked="0"/>
    </xf>
    <xf numFmtId="0" fontId="7" fillId="34" borderId="66" xfId="0" applyFont="1" applyFill="1" applyBorder="1" applyAlignment="1" applyProtection="1">
      <alignment horizontal="center" vertical="center"/>
      <protection locked="0"/>
    </xf>
    <xf numFmtId="49" fontId="106" fillId="34" borderId="37" xfId="51" applyNumberFormat="1" applyFont="1" applyFill="1" applyBorder="1" applyAlignment="1" applyProtection="1">
      <alignment horizontal="center" vertical="center"/>
      <protection locked="0"/>
    </xf>
    <xf numFmtId="49" fontId="106" fillId="34" borderId="14" xfId="51" applyNumberFormat="1" applyFont="1" applyFill="1" applyBorder="1" applyAlignment="1" applyProtection="1">
      <alignment horizontal="center" vertical="center"/>
      <protection locked="0"/>
    </xf>
    <xf numFmtId="0" fontId="99" fillId="33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72" xfId="0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 applyProtection="1">
      <alignment horizontal="center" vertical="center" wrapText="1"/>
      <protection/>
    </xf>
    <xf numFmtId="0" fontId="6" fillId="0" borderId="74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73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107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0" fillId="0" borderId="66" xfId="0" applyNumberFormat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2" fontId="7" fillId="0" borderId="26" xfId="0" applyNumberFormat="1" applyFont="1" applyFill="1" applyBorder="1" applyAlignment="1" applyProtection="1">
      <alignment horizontal="center" vertical="center"/>
      <protection/>
    </xf>
    <xf numFmtId="2" fontId="0" fillId="0" borderId="66" xfId="0" applyNumberForma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99" fillId="33" borderId="24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0" fontId="99" fillId="33" borderId="0" xfId="0" applyFont="1" applyFill="1" applyBorder="1" applyAlignment="1" applyProtection="1">
      <alignment horizontal="center" vertical="center" wrapText="1"/>
      <protection/>
    </xf>
    <xf numFmtId="0" fontId="99" fillId="0" borderId="0" xfId="0" applyFont="1" applyAlignment="1" applyProtection="1">
      <alignment vertical="center" wrapText="1"/>
      <protection/>
    </xf>
    <xf numFmtId="166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34" borderId="33" xfId="0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2" fontId="6" fillId="0" borderId="12" xfId="51" applyNumberFormat="1" applyFont="1" applyBorder="1" applyAlignment="1" applyProtection="1">
      <alignment horizontal="center"/>
      <protection/>
    </xf>
    <xf numFmtId="170" fontId="101" fillId="0" borderId="0" xfId="51" applyNumberFormat="1" applyFont="1" applyAlignment="1" applyProtection="1">
      <alignment horizontal="left" vertical="center"/>
      <protection/>
    </xf>
    <xf numFmtId="170" fontId="63" fillId="0" borderId="0" xfId="51" applyNumberFormat="1" applyFont="1" applyAlignment="1" applyProtection="1">
      <alignment horizontal="left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te" xfId="54"/>
    <cellStyle name="Percent" xfId="55"/>
    <cellStyle name="Satisfaisant" xfId="56"/>
    <cellStyle name="Sortie" xfId="57"/>
    <cellStyle name="Standard 2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5"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790575</xdr:colOff>
      <xdr:row>4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23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85725</xdr:colOff>
      <xdr:row>5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23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209550</xdr:colOff>
      <xdr:row>5</xdr:row>
      <xdr:rowOff>95250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114300</xdr:rowOff>
    </xdr:from>
    <xdr:to>
      <xdr:col>0</xdr:col>
      <xdr:colOff>1419225</xdr:colOff>
      <xdr:row>8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47700"/>
          <a:ext cx="1323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nav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zoomScalePageLayoutView="0" workbookViewId="0" topLeftCell="A1">
      <selection activeCell="C39" sqref="C39:F39"/>
    </sheetView>
  </sheetViews>
  <sheetFormatPr defaultColWidth="11.421875" defaultRowHeight="12.75"/>
  <cols>
    <col min="1" max="1" width="8.140625" style="56" customWidth="1"/>
    <col min="2" max="2" width="13.421875" style="56" customWidth="1"/>
    <col min="3" max="3" width="9.421875" style="56" customWidth="1"/>
    <col min="4" max="5" width="3.28125" style="56" customWidth="1"/>
    <col min="6" max="6" width="8.421875" style="56" customWidth="1"/>
    <col min="7" max="7" width="12.140625" style="56" customWidth="1"/>
    <col min="8" max="9" width="3.28125" style="56" customWidth="1"/>
    <col min="10" max="10" width="8.8515625" style="56" customWidth="1"/>
    <col min="11" max="11" width="3.28125" style="56" customWidth="1"/>
    <col min="12" max="12" width="11.421875" style="56" customWidth="1"/>
    <col min="13" max="13" width="7.140625" style="56" customWidth="1"/>
    <col min="14" max="14" width="5.00390625" style="56" customWidth="1"/>
    <col min="15" max="17" width="11.421875" style="56" customWidth="1"/>
    <col min="18" max="18" width="11.421875" style="56" hidden="1" customWidth="1"/>
    <col min="19" max="16384" width="11.421875" style="56" customWidth="1"/>
  </cols>
  <sheetData>
    <row r="1" spans="1:20" ht="15.75" customHeight="1">
      <c r="A1" s="77" t="s">
        <v>31</v>
      </c>
      <c r="B1" s="77"/>
      <c r="C1" s="77"/>
      <c r="D1" s="77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372" t="s">
        <v>64</v>
      </c>
      <c r="S1" s="79"/>
      <c r="T1" s="79"/>
    </row>
    <row r="2" spans="1:20" ht="26.25" customHeight="1">
      <c r="A2" s="383" t="s">
        <v>68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79"/>
      <c r="R2" s="373"/>
      <c r="S2" s="79"/>
      <c r="T2" s="79"/>
    </row>
    <row r="3" spans="1:20" ht="15" customHeight="1">
      <c r="A3" s="124" t="s">
        <v>32</v>
      </c>
      <c r="B3" s="124"/>
      <c r="C3" s="124"/>
      <c r="D3" s="124"/>
      <c r="E3" s="124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74"/>
      <c r="S3" s="79"/>
      <c r="T3" s="79"/>
    </row>
    <row r="4" spans="1:20" ht="18" customHeight="1">
      <c r="A4" s="385" t="str">
        <f>"COMPTE-RENDU DE COMPETITION "&amp;IF(R31&lt;&gt;"",$R$31,"NSS")</f>
        <v>COMPTE-RENDU DE COMPETITION NSS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79"/>
      <c r="R4" s="374"/>
      <c r="S4" s="79"/>
      <c r="T4" s="79"/>
    </row>
    <row r="5" spans="1:20" ht="15" customHeight="1">
      <c r="A5" s="124"/>
      <c r="B5" s="124"/>
      <c r="C5" s="124"/>
      <c r="D5" s="124"/>
      <c r="E5" s="124"/>
      <c r="F5" s="78"/>
      <c r="G5" s="78"/>
      <c r="H5" s="78"/>
      <c r="I5" s="78"/>
      <c r="J5" s="78"/>
      <c r="K5" s="78"/>
      <c r="L5" s="78"/>
      <c r="M5" s="78"/>
      <c r="N5" s="78"/>
      <c r="O5" s="149"/>
      <c r="P5" s="174"/>
      <c r="Q5" s="79"/>
      <c r="R5" s="374"/>
      <c r="S5" s="79"/>
      <c r="T5" s="79"/>
    </row>
    <row r="6" spans="1:20" ht="15" customHeight="1">
      <c r="A6" s="124"/>
      <c r="B6" s="124"/>
      <c r="C6" s="124"/>
      <c r="D6" s="124"/>
      <c r="E6" s="124"/>
      <c r="F6" s="78"/>
      <c r="G6" s="78"/>
      <c r="H6" s="78"/>
      <c r="I6" s="78"/>
      <c r="J6" s="78"/>
      <c r="K6" s="78"/>
      <c r="L6" s="78"/>
      <c r="M6" s="78"/>
      <c r="N6" s="78"/>
      <c r="O6" s="174"/>
      <c r="P6" s="174"/>
      <c r="Q6" s="79"/>
      <c r="R6" s="374"/>
      <c r="S6" s="79"/>
      <c r="T6" s="79"/>
    </row>
    <row r="7" spans="1:20" s="55" customFormat="1" ht="15" customHeight="1">
      <c r="A7" s="85" t="s">
        <v>161</v>
      </c>
      <c r="B7" s="80"/>
      <c r="C7" s="80"/>
      <c r="D7" s="80"/>
      <c r="E7" s="80"/>
      <c r="F7" s="81"/>
      <c r="G7" s="81"/>
      <c r="H7" s="81"/>
      <c r="I7" s="81"/>
      <c r="J7" s="81"/>
      <c r="K7" s="81"/>
      <c r="L7" s="82"/>
      <c r="M7" s="82"/>
      <c r="N7" s="82"/>
      <c r="O7" s="174"/>
      <c r="P7" s="174"/>
      <c r="Q7" s="82"/>
      <c r="R7" s="83"/>
      <c r="S7" s="82"/>
      <c r="T7" s="159"/>
    </row>
    <row r="8" spans="1:20" s="55" customFormat="1" ht="12" customHeight="1">
      <c r="A8" s="125" t="s">
        <v>162</v>
      </c>
      <c r="B8" s="125"/>
      <c r="C8" s="125"/>
      <c r="D8" s="125"/>
      <c r="E8" s="125"/>
      <c r="F8" s="84"/>
      <c r="G8" s="84"/>
      <c r="H8" s="84"/>
      <c r="I8" s="85"/>
      <c r="J8" s="85"/>
      <c r="K8" s="85"/>
      <c r="L8" s="85"/>
      <c r="M8" s="85"/>
      <c r="N8" s="85"/>
      <c r="O8" s="82"/>
      <c r="P8" s="82"/>
      <c r="Q8" s="82"/>
      <c r="R8" s="83"/>
      <c r="S8" s="82"/>
      <c r="T8" s="82"/>
    </row>
    <row r="9" spans="1:20" s="55" customFormat="1" ht="12" customHeight="1">
      <c r="A9" s="12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2"/>
      <c r="P9" s="82"/>
      <c r="Q9" s="82"/>
      <c r="R9" s="83"/>
      <c r="S9" s="82"/>
      <c r="T9" s="82"/>
    </row>
    <row r="10" spans="1:20" s="55" customFormat="1" ht="12" customHeight="1">
      <c r="A10" s="262" t="s">
        <v>163</v>
      </c>
      <c r="B10" s="263" t="s">
        <v>164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82"/>
      <c r="R10" s="83"/>
      <c r="S10" s="82"/>
      <c r="T10" s="122"/>
    </row>
    <row r="11" spans="1:20" s="55" customFormat="1" ht="12" customHeight="1">
      <c r="A11" s="85"/>
      <c r="B11" s="86"/>
      <c r="C11" s="86"/>
      <c r="D11" s="86"/>
      <c r="E11" s="86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82"/>
      <c r="T11" s="82"/>
    </row>
    <row r="12" spans="1:20" s="55" customFormat="1" ht="12" customHeight="1">
      <c r="A12" s="85" t="s">
        <v>165</v>
      </c>
      <c r="B12" s="263"/>
      <c r="C12" s="85"/>
      <c r="D12" s="85"/>
      <c r="E12" s="85"/>
      <c r="F12" s="85"/>
      <c r="G12" s="85"/>
      <c r="H12" s="85"/>
      <c r="I12" s="85"/>
      <c r="J12" s="85"/>
      <c r="K12" s="85"/>
      <c r="L12" s="82"/>
      <c r="M12" s="82"/>
      <c r="N12" s="82"/>
      <c r="O12" s="82"/>
      <c r="P12" s="82"/>
      <c r="Q12" s="82"/>
      <c r="R12" s="83"/>
      <c r="S12" s="82"/>
      <c r="T12" s="82"/>
    </row>
    <row r="13" spans="1:20" s="55" customFormat="1" ht="19.5" customHeight="1">
      <c r="A13" s="87"/>
      <c r="B13" s="88"/>
      <c r="C13" s="88"/>
      <c r="D13" s="88"/>
      <c r="E13" s="88"/>
      <c r="F13" s="89"/>
      <c r="G13" s="89"/>
      <c r="H13" s="90"/>
      <c r="I13" s="85"/>
      <c r="J13" s="85"/>
      <c r="K13" s="85"/>
      <c r="L13" s="82"/>
      <c r="M13" s="82"/>
      <c r="N13" s="82"/>
      <c r="O13" s="82"/>
      <c r="P13" s="82"/>
      <c r="Q13" s="82"/>
      <c r="R13" s="83"/>
      <c r="S13" s="82"/>
      <c r="T13" s="82"/>
    </row>
    <row r="14" spans="1:20" s="55" customFormat="1" ht="19.5" customHeight="1">
      <c r="A14" s="138" t="s">
        <v>33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0"/>
      <c r="L14" s="162" t="s">
        <v>74</v>
      </c>
      <c r="M14" s="162"/>
      <c r="N14" s="162"/>
      <c r="O14" s="150"/>
      <c r="P14" s="150"/>
      <c r="Q14" s="161"/>
      <c r="R14" s="140"/>
      <c r="S14" s="82"/>
      <c r="T14" s="82"/>
    </row>
    <row r="15" spans="1:20" s="55" customFormat="1" ht="19.5" customHeight="1">
      <c r="A15" s="355" t="s">
        <v>34</v>
      </c>
      <c r="B15" s="336"/>
      <c r="C15" s="387"/>
      <c r="D15" s="388"/>
      <c r="E15" s="388"/>
      <c r="F15" s="388"/>
      <c r="G15" s="388"/>
      <c r="H15" s="388"/>
      <c r="I15" s="388"/>
      <c r="J15" s="389"/>
      <c r="K15" s="166"/>
      <c r="L15" s="355" t="s">
        <v>79</v>
      </c>
      <c r="M15" s="356"/>
      <c r="N15" s="352" t="s">
        <v>141</v>
      </c>
      <c r="O15" s="353"/>
      <c r="P15" s="354"/>
      <c r="Q15" s="139"/>
      <c r="R15" s="141"/>
      <c r="S15" s="82"/>
      <c r="T15" s="82"/>
    </row>
    <row r="16" spans="1:20" s="55" customFormat="1" ht="19.5" customHeight="1">
      <c r="A16" s="314" t="s">
        <v>35</v>
      </c>
      <c r="B16" s="378"/>
      <c r="C16" s="405"/>
      <c r="D16" s="326"/>
      <c r="E16" s="326"/>
      <c r="F16" s="326"/>
      <c r="G16" s="326"/>
      <c r="H16" s="326"/>
      <c r="I16" s="326"/>
      <c r="J16" s="327"/>
      <c r="K16" s="166"/>
      <c r="L16" s="355" t="s">
        <v>80</v>
      </c>
      <c r="M16" s="356"/>
      <c r="N16" s="352" t="s">
        <v>145</v>
      </c>
      <c r="O16" s="353"/>
      <c r="P16" s="354"/>
      <c r="Q16" s="139"/>
      <c r="R16" s="141"/>
      <c r="S16" s="82"/>
      <c r="T16" s="82"/>
    </row>
    <row r="17" spans="1:20" s="55" customFormat="1" ht="19.5" customHeight="1">
      <c r="A17" s="379"/>
      <c r="B17" s="380"/>
      <c r="C17" s="406"/>
      <c r="D17" s="329"/>
      <c r="E17" s="329"/>
      <c r="F17" s="329"/>
      <c r="G17" s="329"/>
      <c r="H17" s="329"/>
      <c r="I17" s="329"/>
      <c r="J17" s="330"/>
      <c r="K17" s="166"/>
      <c r="L17" s="355" t="s">
        <v>142</v>
      </c>
      <c r="M17" s="356"/>
      <c r="N17" s="352" t="s">
        <v>81</v>
      </c>
      <c r="O17" s="353"/>
      <c r="P17" s="354"/>
      <c r="Q17" s="139"/>
      <c r="R17" s="141"/>
      <c r="S17" s="82"/>
      <c r="T17" s="82"/>
    </row>
    <row r="18" spans="1:20" s="55" customFormat="1" ht="19.5" customHeight="1">
      <c r="A18" s="379"/>
      <c r="B18" s="380"/>
      <c r="C18" s="406"/>
      <c r="D18" s="329"/>
      <c r="E18" s="329"/>
      <c r="F18" s="329"/>
      <c r="G18" s="329"/>
      <c r="H18" s="329"/>
      <c r="I18" s="329"/>
      <c r="J18" s="330"/>
      <c r="K18" s="166"/>
      <c r="L18" s="355" t="s">
        <v>144</v>
      </c>
      <c r="M18" s="356"/>
      <c r="N18" s="352" t="s">
        <v>143</v>
      </c>
      <c r="O18" s="353"/>
      <c r="P18" s="354"/>
      <c r="Q18" s="139"/>
      <c r="R18" s="141"/>
      <c r="S18" s="82"/>
      <c r="T18" s="82"/>
    </row>
    <row r="19" spans="1:20" s="55" customFormat="1" ht="19.5" customHeight="1">
      <c r="A19" s="381"/>
      <c r="B19" s="382"/>
      <c r="C19" s="407"/>
      <c r="D19" s="332"/>
      <c r="E19" s="332"/>
      <c r="F19" s="332"/>
      <c r="G19" s="332"/>
      <c r="H19" s="332"/>
      <c r="I19" s="332"/>
      <c r="J19" s="333"/>
      <c r="K19" s="166"/>
      <c r="L19" s="101"/>
      <c r="M19" s="101"/>
      <c r="N19" s="101"/>
      <c r="O19" s="101"/>
      <c r="P19" s="101"/>
      <c r="Q19" s="82"/>
      <c r="R19" s="83"/>
      <c r="S19" s="82"/>
      <c r="T19" s="82"/>
    </row>
    <row r="20" spans="1:20" s="55" customFormat="1" ht="19.5" customHeight="1">
      <c r="A20" s="355" t="s">
        <v>36</v>
      </c>
      <c r="B20" s="336"/>
      <c r="C20" s="417"/>
      <c r="D20" s="368"/>
      <c r="E20" s="368"/>
      <c r="F20" s="368"/>
      <c r="G20" s="368"/>
      <c r="H20" s="368"/>
      <c r="I20" s="368"/>
      <c r="J20" s="418"/>
      <c r="K20" s="166"/>
      <c r="L20" s="163" t="s">
        <v>56</v>
      </c>
      <c r="M20" s="101"/>
      <c r="N20" s="101"/>
      <c r="O20" s="101"/>
      <c r="P20" s="101"/>
      <c r="Q20" s="82"/>
      <c r="R20" s="83"/>
      <c r="S20" s="82"/>
      <c r="T20" s="82"/>
    </row>
    <row r="21" spans="1:21" s="57" customFormat="1" ht="19.5" customHeight="1">
      <c r="A21" s="88"/>
      <c r="B21" s="88"/>
      <c r="C21" s="88"/>
      <c r="D21" s="88"/>
      <c r="E21" s="88"/>
      <c r="F21" s="88"/>
      <c r="G21" s="88"/>
      <c r="H21" s="91"/>
      <c r="I21" s="88"/>
      <c r="J21" s="92"/>
      <c r="K21" s="92"/>
      <c r="L21" s="155" t="s">
        <v>45</v>
      </c>
      <c r="M21" s="396" t="s">
        <v>46</v>
      </c>
      <c r="N21" s="397"/>
      <c r="O21" s="167" t="s">
        <v>47</v>
      </c>
      <c r="P21" s="156" t="s">
        <v>55</v>
      </c>
      <c r="Q21" s="93"/>
      <c r="R21" s="94"/>
      <c r="S21" s="93"/>
      <c r="T21" s="93"/>
      <c r="U21" s="158"/>
    </row>
    <row r="22" spans="1:20" s="57" customFormat="1" ht="19.5" customHeight="1">
      <c r="A22" s="375" t="s">
        <v>76</v>
      </c>
      <c r="B22" s="376"/>
      <c r="C22" s="376"/>
      <c r="D22" s="376"/>
      <c r="E22" s="376"/>
      <c r="F22" s="376"/>
      <c r="G22" s="376"/>
      <c r="H22" s="376"/>
      <c r="I22" s="91"/>
      <c r="J22" s="163"/>
      <c r="K22" s="163"/>
      <c r="L22" s="168">
        <f>IF($P$22&lt;&gt;"",'Fiche résultats'!$D$51,"")</f>
      </c>
      <c r="M22" s="398">
        <f>IF($P$22&lt;&gt;"",'Fiche résultats'!$D$50,"")</f>
      </c>
      <c r="N22" s="399"/>
      <c r="O22" s="164"/>
      <c r="P22" s="157">
        <f>IF($R$31&lt;&gt;"",'Fiche résultats'!$D$49,"")</f>
      </c>
      <c r="Q22" s="93"/>
      <c r="R22" s="94"/>
      <c r="S22" s="93"/>
      <c r="T22" s="93"/>
    </row>
    <row r="23" spans="1:20" ht="19.5" customHeight="1">
      <c r="A23" s="355" t="s">
        <v>38</v>
      </c>
      <c r="B23" s="377"/>
      <c r="C23" s="391"/>
      <c r="D23" s="392"/>
      <c r="E23" s="392"/>
      <c r="F23" s="392"/>
      <c r="G23" s="392"/>
      <c r="H23" s="393"/>
      <c r="I23" s="126"/>
      <c r="J23" s="144"/>
      <c r="K23" s="144"/>
      <c r="L23" s="169"/>
      <c r="M23" s="169"/>
      <c r="N23" s="169"/>
      <c r="O23" s="401"/>
      <c r="P23" s="402"/>
      <c r="Q23" s="79"/>
      <c r="R23" s="75"/>
      <c r="S23" s="79"/>
      <c r="T23" s="79"/>
    </row>
    <row r="24" spans="1:21" ht="19.5" customHeight="1">
      <c r="A24" s="355" t="s">
        <v>39</v>
      </c>
      <c r="B24" s="377"/>
      <c r="C24" s="408"/>
      <c r="D24" s="409"/>
      <c r="E24" s="409"/>
      <c r="F24" s="409"/>
      <c r="G24" s="409"/>
      <c r="H24" s="410"/>
      <c r="I24" s="127"/>
      <c r="J24" s="375" t="s">
        <v>37</v>
      </c>
      <c r="K24" s="400"/>
      <c r="L24" s="400"/>
      <c r="M24" s="400"/>
      <c r="N24" s="400"/>
      <c r="O24" s="400"/>
      <c r="P24" s="400"/>
      <c r="Q24" s="79"/>
      <c r="R24" s="75"/>
      <c r="S24" s="79"/>
      <c r="T24" s="79"/>
      <c r="U24" s="158"/>
    </row>
    <row r="25" spans="1:20" ht="19.5" customHeight="1">
      <c r="A25" s="355" t="s">
        <v>78</v>
      </c>
      <c r="B25" s="377"/>
      <c r="C25" s="391"/>
      <c r="D25" s="392"/>
      <c r="E25" s="392"/>
      <c r="F25" s="392"/>
      <c r="G25" s="392"/>
      <c r="H25" s="393"/>
      <c r="I25" s="128"/>
      <c r="J25" s="390" t="s">
        <v>65</v>
      </c>
      <c r="K25" s="390"/>
      <c r="L25" s="154" t="s">
        <v>66</v>
      </c>
      <c r="M25" s="403" t="s">
        <v>67</v>
      </c>
      <c r="N25" s="404"/>
      <c r="O25" s="154" t="s">
        <v>83</v>
      </c>
      <c r="P25" s="154" t="s">
        <v>82</v>
      </c>
      <c r="Q25" s="79"/>
      <c r="R25" s="75"/>
      <c r="S25" s="79"/>
      <c r="T25" s="79"/>
    </row>
    <row r="26" spans="1:20" ht="19.5" customHeight="1">
      <c r="A26" s="355" t="s">
        <v>41</v>
      </c>
      <c r="B26" s="377"/>
      <c r="C26" s="391"/>
      <c r="D26" s="392"/>
      <c r="E26" s="392"/>
      <c r="F26" s="392"/>
      <c r="G26" s="420"/>
      <c r="H26" s="421"/>
      <c r="I26" s="124"/>
      <c r="J26" s="411"/>
      <c r="K26" s="412"/>
      <c r="L26" s="276"/>
      <c r="M26" s="413"/>
      <c r="N26" s="414"/>
      <c r="O26" s="277"/>
      <c r="P26" s="278"/>
      <c r="Q26" s="59"/>
      <c r="R26" s="75"/>
      <c r="S26" s="79"/>
      <c r="T26" s="79"/>
    </row>
    <row r="27" spans="1:20" ht="19.5" customHeight="1">
      <c r="A27" s="366" t="s">
        <v>77</v>
      </c>
      <c r="B27" s="315"/>
      <c r="C27" s="334" t="s">
        <v>60</v>
      </c>
      <c r="D27" s="335"/>
      <c r="E27" s="335"/>
      <c r="F27" s="335"/>
      <c r="G27" s="336"/>
      <c r="H27" s="274"/>
      <c r="I27" s="124"/>
      <c r="J27" s="142"/>
      <c r="K27" s="142"/>
      <c r="L27" s="143"/>
      <c r="M27" s="143"/>
      <c r="N27" s="143"/>
      <c r="O27" s="66"/>
      <c r="P27" s="143"/>
      <c r="Q27" s="59"/>
      <c r="R27" s="75"/>
      <c r="S27" s="79"/>
      <c r="T27" s="79"/>
    </row>
    <row r="28" spans="1:20" ht="19.5" customHeight="1">
      <c r="A28" s="316"/>
      <c r="B28" s="317"/>
      <c r="C28" s="334" t="s">
        <v>44</v>
      </c>
      <c r="D28" s="335"/>
      <c r="E28" s="335"/>
      <c r="F28" s="335"/>
      <c r="G28" s="336"/>
      <c r="H28" s="275"/>
      <c r="I28" s="124"/>
      <c r="J28" s="375" t="s">
        <v>40</v>
      </c>
      <c r="K28" s="400"/>
      <c r="L28" s="400"/>
      <c r="M28" s="400"/>
      <c r="N28" s="400"/>
      <c r="O28" s="400"/>
      <c r="P28" s="145"/>
      <c r="Q28" s="59"/>
      <c r="R28" s="75"/>
      <c r="S28" s="79"/>
      <c r="T28" s="79"/>
    </row>
    <row r="29" spans="1:20" ht="19.5" customHeight="1">
      <c r="A29" s="318"/>
      <c r="B29" s="319"/>
      <c r="C29" s="334" t="s">
        <v>57</v>
      </c>
      <c r="D29" s="335"/>
      <c r="E29" s="335"/>
      <c r="F29" s="335"/>
      <c r="G29" s="336"/>
      <c r="H29" s="275"/>
      <c r="I29" s="124"/>
      <c r="J29" s="415" t="s">
        <v>42</v>
      </c>
      <c r="K29" s="416"/>
      <c r="L29" s="274"/>
      <c r="M29" s="394" t="s">
        <v>43</v>
      </c>
      <c r="N29" s="395"/>
      <c r="O29" s="274"/>
      <c r="P29" s="146"/>
      <c r="Q29" s="59"/>
      <c r="R29" s="75"/>
      <c r="S29" s="79"/>
      <c r="T29" s="79"/>
    </row>
    <row r="30" spans="1:20" ht="19.5" customHeight="1">
      <c r="A30" s="96"/>
      <c r="B30" s="169"/>
      <c r="C30" s="169"/>
      <c r="D30" s="169"/>
      <c r="E30" s="169"/>
      <c r="F30" s="97"/>
      <c r="G30" s="97"/>
      <c r="H30" s="98"/>
      <c r="I30" s="124"/>
      <c r="J30" s="148"/>
      <c r="K30" s="148"/>
      <c r="L30" s="148"/>
      <c r="M30" s="148"/>
      <c r="N30" s="148"/>
      <c r="O30" s="148"/>
      <c r="P30" s="148"/>
      <c r="Q30" s="59"/>
      <c r="R30" s="75"/>
      <c r="S30" s="79"/>
      <c r="T30" s="79"/>
    </row>
    <row r="31" spans="1:20" ht="19.5" customHeight="1">
      <c r="A31" s="320" t="s">
        <v>61</v>
      </c>
      <c r="B31" s="321"/>
      <c r="C31" s="321"/>
      <c r="D31" s="322"/>
      <c r="E31" s="92"/>
      <c r="F31" s="419" t="s">
        <v>49</v>
      </c>
      <c r="G31" s="419"/>
      <c r="H31" s="321"/>
      <c r="I31" s="321"/>
      <c r="J31" s="321"/>
      <c r="K31" s="321"/>
      <c r="L31" s="321"/>
      <c r="M31" s="321"/>
      <c r="N31" s="321"/>
      <c r="O31" s="321"/>
      <c r="P31" s="321"/>
      <c r="Q31" s="99"/>
      <c r="R31" s="123">
        <f>IF(COUNTA($D$32:$D$35)=0,"",IF(COUNTA($D$32:$D$35)=1,INDEX($A$32:$A$35,SUM($R$32:$R$35),1),"FAUX"))</f>
      </c>
      <c r="S31" s="79"/>
      <c r="T31" s="159"/>
    </row>
    <row r="32" spans="1:20" ht="19.5" customHeight="1">
      <c r="A32" s="217" t="s">
        <v>137</v>
      </c>
      <c r="B32" s="323"/>
      <c r="C32" s="324"/>
      <c r="D32" s="274"/>
      <c r="E32" s="97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27"/>
      <c r="Q32" s="100"/>
      <c r="R32" s="123">
        <f>IF(D32&lt;&gt;"",ROW(D32)-ROW(R$31),"")</f>
      </c>
      <c r="S32" s="79"/>
      <c r="T32" s="79"/>
    </row>
    <row r="33" spans="1:20" ht="19.5" customHeight="1">
      <c r="A33" s="217" t="s">
        <v>138</v>
      </c>
      <c r="B33" s="323"/>
      <c r="C33" s="324"/>
      <c r="D33" s="274"/>
      <c r="E33" s="169"/>
      <c r="F33" s="328"/>
      <c r="G33" s="329"/>
      <c r="H33" s="329"/>
      <c r="I33" s="329"/>
      <c r="J33" s="329"/>
      <c r="K33" s="329"/>
      <c r="L33" s="329"/>
      <c r="M33" s="329"/>
      <c r="N33" s="329"/>
      <c r="O33" s="329"/>
      <c r="P33" s="330"/>
      <c r="Q33" s="100"/>
      <c r="R33" s="123">
        <f>IF(D33&lt;&gt;"",ROW(D33)-ROW(R$31),"")</f>
      </c>
      <c r="S33" s="79"/>
      <c r="T33" s="79"/>
    </row>
    <row r="34" spans="1:20" ht="19.5" customHeight="1">
      <c r="A34" s="217" t="s">
        <v>139</v>
      </c>
      <c r="B34" s="323"/>
      <c r="C34" s="324"/>
      <c r="D34" s="274"/>
      <c r="E34" s="169"/>
      <c r="F34" s="328"/>
      <c r="G34" s="329"/>
      <c r="H34" s="329"/>
      <c r="I34" s="329"/>
      <c r="J34" s="329"/>
      <c r="K34" s="329"/>
      <c r="L34" s="329"/>
      <c r="M34" s="329"/>
      <c r="N34" s="329"/>
      <c r="O34" s="329"/>
      <c r="P34" s="330"/>
      <c r="Q34" s="100"/>
      <c r="R34" s="123">
        <f>IF(D34&lt;&gt;"",ROW(D34)-ROW(R$31),"")</f>
      </c>
      <c r="S34" s="79"/>
      <c r="T34" s="79"/>
    </row>
    <row r="35" spans="1:20" ht="19.5" customHeight="1">
      <c r="A35" s="217" t="s">
        <v>140</v>
      </c>
      <c r="B35" s="323"/>
      <c r="C35" s="324"/>
      <c r="D35" s="274"/>
      <c r="E35" s="169"/>
      <c r="F35" s="331"/>
      <c r="G35" s="332"/>
      <c r="H35" s="332"/>
      <c r="I35" s="332"/>
      <c r="J35" s="332"/>
      <c r="K35" s="332"/>
      <c r="L35" s="332"/>
      <c r="M35" s="332"/>
      <c r="N35" s="332"/>
      <c r="O35" s="332"/>
      <c r="P35" s="333"/>
      <c r="Q35" s="100"/>
      <c r="R35" s="123">
        <f>IF(D35&lt;&gt;"",ROW(D35)-ROW(R$31),"")</f>
      </c>
      <c r="S35" s="79"/>
      <c r="T35" s="79"/>
    </row>
    <row r="36" spans="1:20" ht="19.5" customHeight="1">
      <c r="A36" s="92"/>
      <c r="B36" s="104"/>
      <c r="C36" s="104"/>
      <c r="D36" s="104"/>
      <c r="E36" s="104"/>
      <c r="F36" s="91"/>
      <c r="G36" s="91"/>
      <c r="H36" s="91"/>
      <c r="I36" s="103"/>
      <c r="J36" s="103"/>
      <c r="K36" s="103"/>
      <c r="L36" s="103"/>
      <c r="M36" s="103"/>
      <c r="N36" s="103"/>
      <c r="O36" s="102"/>
      <c r="P36" s="128"/>
      <c r="Q36" s="105"/>
      <c r="R36" s="75"/>
      <c r="S36" s="79"/>
      <c r="T36" s="79"/>
    </row>
    <row r="37" spans="1:20" ht="19.5" customHeight="1">
      <c r="A37" s="163" t="s">
        <v>48</v>
      </c>
      <c r="B37" s="150"/>
      <c r="C37" s="153"/>
      <c r="D37" s="153"/>
      <c r="E37" s="153"/>
      <c r="F37" s="153"/>
      <c r="G37" s="169"/>
      <c r="H37" s="169"/>
      <c r="I37" s="88"/>
      <c r="J37" s="160" t="s">
        <v>59</v>
      </c>
      <c r="K37" s="160"/>
      <c r="L37" s="161"/>
      <c r="M37" s="161"/>
      <c r="N37" s="161"/>
      <c r="O37" s="161"/>
      <c r="P37" s="161"/>
      <c r="Q37" s="105"/>
      <c r="R37" s="75"/>
      <c r="S37" s="79"/>
      <c r="T37" s="79"/>
    </row>
    <row r="38" spans="1:20" ht="19.5" customHeight="1">
      <c r="A38" s="314" t="s">
        <v>51</v>
      </c>
      <c r="B38" s="315"/>
      <c r="C38" s="367"/>
      <c r="D38" s="368"/>
      <c r="E38" s="368"/>
      <c r="F38" s="368"/>
      <c r="G38" s="337" t="s">
        <v>75</v>
      </c>
      <c r="H38" s="338"/>
      <c r="I38" s="129"/>
      <c r="J38" s="357"/>
      <c r="K38" s="358"/>
      <c r="L38" s="358"/>
      <c r="M38" s="358"/>
      <c r="N38" s="358"/>
      <c r="O38" s="358"/>
      <c r="P38" s="359"/>
      <c r="Q38" s="105"/>
      <c r="R38" s="75"/>
      <c r="S38" s="79"/>
      <c r="T38" s="79"/>
    </row>
    <row r="39" spans="1:20" ht="19.5" customHeight="1">
      <c r="A39" s="314" t="s">
        <v>50</v>
      </c>
      <c r="B39" s="315"/>
      <c r="C39" s="339"/>
      <c r="D39" s="340"/>
      <c r="E39" s="340"/>
      <c r="F39" s="341"/>
      <c r="G39" s="342"/>
      <c r="H39" s="343"/>
      <c r="I39" s="129"/>
      <c r="J39" s="360"/>
      <c r="K39" s="361"/>
      <c r="L39" s="361"/>
      <c r="M39" s="361"/>
      <c r="N39" s="361"/>
      <c r="O39" s="361"/>
      <c r="P39" s="362"/>
      <c r="Q39" s="105"/>
      <c r="R39" s="75"/>
      <c r="S39" s="79"/>
      <c r="T39" s="79"/>
    </row>
    <row r="40" spans="1:20" ht="19.5" customHeight="1">
      <c r="A40" s="316"/>
      <c r="B40" s="317"/>
      <c r="C40" s="369"/>
      <c r="D40" s="370"/>
      <c r="E40" s="370"/>
      <c r="F40" s="371"/>
      <c r="G40" s="344"/>
      <c r="H40" s="345"/>
      <c r="I40" s="129"/>
      <c r="J40" s="360"/>
      <c r="K40" s="361"/>
      <c r="L40" s="361"/>
      <c r="M40" s="361"/>
      <c r="N40" s="361"/>
      <c r="O40" s="361"/>
      <c r="P40" s="362"/>
      <c r="Q40" s="105"/>
      <c r="R40" s="75"/>
      <c r="S40" s="79"/>
      <c r="T40" s="79"/>
    </row>
    <row r="41" spans="1:20" ht="19.5" customHeight="1">
      <c r="A41" s="316"/>
      <c r="B41" s="317"/>
      <c r="C41" s="369"/>
      <c r="D41" s="370"/>
      <c r="E41" s="370"/>
      <c r="F41" s="371"/>
      <c r="G41" s="344"/>
      <c r="H41" s="345"/>
      <c r="I41" s="129"/>
      <c r="J41" s="360"/>
      <c r="K41" s="361"/>
      <c r="L41" s="361"/>
      <c r="M41" s="361"/>
      <c r="N41" s="361"/>
      <c r="O41" s="361"/>
      <c r="P41" s="362"/>
      <c r="Q41" s="105"/>
      <c r="R41" s="75"/>
      <c r="S41" s="79"/>
      <c r="T41" s="79"/>
    </row>
    <row r="42" spans="1:20" ht="19.5" customHeight="1">
      <c r="A42" s="316"/>
      <c r="B42" s="317"/>
      <c r="C42" s="369"/>
      <c r="D42" s="370"/>
      <c r="E42" s="370"/>
      <c r="F42" s="371"/>
      <c r="G42" s="344"/>
      <c r="H42" s="345"/>
      <c r="I42" s="129"/>
      <c r="J42" s="360"/>
      <c r="K42" s="361"/>
      <c r="L42" s="361"/>
      <c r="M42" s="361"/>
      <c r="N42" s="361"/>
      <c r="O42" s="361"/>
      <c r="P42" s="362"/>
      <c r="Q42" s="105"/>
      <c r="R42" s="75"/>
      <c r="S42" s="79"/>
      <c r="T42" s="79"/>
    </row>
    <row r="43" spans="1:20" ht="19.5" customHeight="1">
      <c r="A43" s="316"/>
      <c r="B43" s="317"/>
      <c r="C43" s="369"/>
      <c r="D43" s="370"/>
      <c r="E43" s="370"/>
      <c r="F43" s="371"/>
      <c r="G43" s="344"/>
      <c r="H43" s="345"/>
      <c r="I43" s="129"/>
      <c r="J43" s="360"/>
      <c r="K43" s="361"/>
      <c r="L43" s="361"/>
      <c r="M43" s="361"/>
      <c r="N43" s="361"/>
      <c r="O43" s="361"/>
      <c r="P43" s="362"/>
      <c r="Q43" s="105"/>
      <c r="R43" s="75"/>
      <c r="S43" s="79"/>
      <c r="T43" s="79"/>
    </row>
    <row r="44" spans="1:20" ht="19.5" customHeight="1">
      <c r="A44" s="318"/>
      <c r="B44" s="319"/>
      <c r="C44" s="312"/>
      <c r="D44" s="346"/>
      <c r="E44" s="346"/>
      <c r="F44" s="347"/>
      <c r="G44" s="312"/>
      <c r="H44" s="313"/>
      <c r="I44" s="129"/>
      <c r="J44" s="360"/>
      <c r="K44" s="361"/>
      <c r="L44" s="361"/>
      <c r="M44" s="361"/>
      <c r="N44" s="361"/>
      <c r="O44" s="361"/>
      <c r="P44" s="362"/>
      <c r="Q44" s="105"/>
      <c r="R44" s="75"/>
      <c r="S44" s="79"/>
      <c r="T44" s="79"/>
    </row>
    <row r="45" spans="1:20" ht="19.5" customHeight="1">
      <c r="A45" s="366" t="s">
        <v>54</v>
      </c>
      <c r="B45" s="315"/>
      <c r="C45" s="348"/>
      <c r="D45" s="340"/>
      <c r="E45" s="340"/>
      <c r="F45" s="341"/>
      <c r="G45" s="348"/>
      <c r="H45" s="349"/>
      <c r="I45" s="129"/>
      <c r="J45" s="360"/>
      <c r="K45" s="361"/>
      <c r="L45" s="361"/>
      <c r="M45" s="361"/>
      <c r="N45" s="361"/>
      <c r="O45" s="361"/>
      <c r="P45" s="362"/>
      <c r="Q45" s="105"/>
      <c r="R45" s="75"/>
      <c r="S45" s="79"/>
      <c r="T45" s="79"/>
    </row>
    <row r="46" spans="1:20" ht="19.5" customHeight="1">
      <c r="A46" s="316"/>
      <c r="B46" s="317"/>
      <c r="C46" s="344"/>
      <c r="D46" s="350"/>
      <c r="E46" s="350"/>
      <c r="F46" s="351"/>
      <c r="G46" s="344"/>
      <c r="H46" s="345"/>
      <c r="I46" s="129"/>
      <c r="J46" s="360"/>
      <c r="K46" s="361"/>
      <c r="L46" s="361"/>
      <c r="M46" s="361"/>
      <c r="N46" s="361"/>
      <c r="O46" s="361"/>
      <c r="P46" s="362"/>
      <c r="Q46" s="105"/>
      <c r="R46" s="75"/>
      <c r="S46" s="79"/>
      <c r="T46" s="79"/>
    </row>
    <row r="47" spans="1:20" ht="19.5" customHeight="1">
      <c r="A47" s="318"/>
      <c r="B47" s="319"/>
      <c r="C47" s="312"/>
      <c r="D47" s="346"/>
      <c r="E47" s="346"/>
      <c r="F47" s="347"/>
      <c r="G47" s="312"/>
      <c r="H47" s="313"/>
      <c r="I47" s="129"/>
      <c r="J47" s="363"/>
      <c r="K47" s="364"/>
      <c r="L47" s="364"/>
      <c r="M47" s="364"/>
      <c r="N47" s="364"/>
      <c r="O47" s="364"/>
      <c r="P47" s="365"/>
      <c r="Q47" s="105"/>
      <c r="R47" s="75"/>
      <c r="S47" s="79"/>
      <c r="T47" s="79"/>
    </row>
    <row r="48" spans="1:20" ht="19.5" customHeight="1">
      <c r="A48" s="106"/>
      <c r="B48" s="96"/>
      <c r="C48" s="92"/>
      <c r="D48" s="92"/>
      <c r="E48" s="92"/>
      <c r="F48" s="107"/>
      <c r="G48" s="107"/>
      <c r="H48" s="108"/>
      <c r="I48" s="88"/>
      <c r="J48" s="90"/>
      <c r="K48" s="90"/>
      <c r="L48" s="90"/>
      <c r="M48" s="90"/>
      <c r="N48" s="90"/>
      <c r="O48" s="95"/>
      <c r="P48" s="95"/>
      <c r="Q48" s="79"/>
      <c r="R48" s="79"/>
      <c r="S48" s="79"/>
      <c r="T48" s="79"/>
    </row>
    <row r="49" spans="1:20" s="74" customFormat="1" ht="19.5" customHeight="1">
      <c r="A49" s="109"/>
      <c r="B49" s="109"/>
      <c r="C49" s="110"/>
      <c r="D49" s="110"/>
      <c r="E49" s="110"/>
      <c r="F49" s="111"/>
      <c r="G49" s="111"/>
      <c r="H49" s="112"/>
      <c r="I49" s="114"/>
      <c r="J49" s="113"/>
      <c r="K49" s="113"/>
      <c r="L49" s="113"/>
      <c r="M49" s="113"/>
      <c r="N49" s="113"/>
      <c r="O49" s="115"/>
      <c r="P49" s="115"/>
      <c r="Q49" s="109"/>
      <c r="R49" s="109"/>
      <c r="S49" s="109"/>
      <c r="T49" s="109"/>
    </row>
    <row r="50" spans="1:20" s="74" customFormat="1" ht="19.5" customHeight="1">
      <c r="A50" s="116"/>
      <c r="B50" s="116"/>
      <c r="C50" s="117"/>
      <c r="D50" s="117"/>
      <c r="E50" s="117"/>
      <c r="F50" s="117"/>
      <c r="G50" s="117"/>
      <c r="H50" s="117"/>
      <c r="I50" s="117"/>
      <c r="J50" s="118"/>
      <c r="K50" s="118"/>
      <c r="L50" s="118"/>
      <c r="M50" s="118"/>
      <c r="N50" s="118"/>
      <c r="O50" s="115"/>
      <c r="P50" s="115"/>
      <c r="Q50" s="109"/>
      <c r="R50" s="109"/>
      <c r="S50" s="109"/>
      <c r="T50" s="109"/>
    </row>
    <row r="51" spans="1:20" ht="19.5" customHeight="1">
      <c r="A51" s="97"/>
      <c r="B51" s="97"/>
      <c r="C51" s="97"/>
      <c r="D51" s="97"/>
      <c r="E51" s="97"/>
      <c r="F51" s="119"/>
      <c r="G51" s="119"/>
      <c r="H51" s="119"/>
      <c r="I51" s="101"/>
      <c r="J51" s="101"/>
      <c r="K51" s="101"/>
      <c r="L51" s="101"/>
      <c r="M51" s="101"/>
      <c r="N51" s="101"/>
      <c r="O51" s="95"/>
      <c r="P51" s="95"/>
      <c r="Q51" s="79"/>
      <c r="R51" s="79"/>
      <c r="S51" s="79"/>
      <c r="T51" s="79"/>
    </row>
    <row r="52" spans="1:20" ht="19.5" customHeight="1">
      <c r="A52" s="97"/>
      <c r="B52" s="97"/>
      <c r="C52" s="97"/>
      <c r="D52" s="97"/>
      <c r="E52" s="97"/>
      <c r="F52" s="120"/>
      <c r="G52" s="120"/>
      <c r="H52" s="120"/>
      <c r="I52" s="101"/>
      <c r="J52" s="101"/>
      <c r="K52" s="101"/>
      <c r="L52" s="101"/>
      <c r="M52" s="101"/>
      <c r="N52" s="101"/>
      <c r="O52" s="95"/>
      <c r="P52" s="95"/>
      <c r="Q52" s="79"/>
      <c r="R52" s="79"/>
      <c r="S52" s="79"/>
      <c r="T52" s="79"/>
    </row>
    <row r="53" spans="1:20" ht="19.5" customHeight="1">
      <c r="A53" s="65"/>
      <c r="B53" s="65"/>
      <c r="C53" s="65"/>
      <c r="D53" s="65"/>
      <c r="E53" s="65"/>
      <c r="F53" s="66"/>
      <c r="G53" s="66"/>
      <c r="H53" s="67"/>
      <c r="I53" s="101"/>
      <c r="J53" s="101"/>
      <c r="K53" s="101"/>
      <c r="L53" s="101"/>
      <c r="M53" s="101"/>
      <c r="N53" s="101"/>
      <c r="O53" s="95"/>
      <c r="P53" s="95"/>
      <c r="Q53" s="79"/>
      <c r="R53" s="79"/>
      <c r="S53" s="79"/>
      <c r="T53" s="79"/>
    </row>
    <row r="54" spans="1:20" ht="19.5" customHeight="1">
      <c r="A54" s="65"/>
      <c r="B54" s="65"/>
      <c r="C54" s="65"/>
      <c r="D54" s="65"/>
      <c r="E54" s="65"/>
      <c r="F54" s="66"/>
      <c r="G54" s="66"/>
      <c r="H54" s="67"/>
      <c r="I54" s="101"/>
      <c r="J54" s="101"/>
      <c r="K54" s="101"/>
      <c r="L54" s="101"/>
      <c r="M54" s="101"/>
      <c r="N54" s="101"/>
      <c r="O54" s="95"/>
      <c r="P54" s="95"/>
      <c r="Q54" s="79"/>
      <c r="R54" s="79"/>
      <c r="S54" s="79"/>
      <c r="T54" s="79"/>
    </row>
    <row r="55" spans="1:20" ht="19.5" customHeight="1">
      <c r="A55" s="79"/>
      <c r="B55" s="79"/>
      <c r="C55" s="79"/>
      <c r="D55" s="79"/>
      <c r="E55" s="79"/>
      <c r="F55" s="121"/>
      <c r="G55" s="121"/>
      <c r="H55" s="121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8" s="58" customFormat="1" ht="19.5" customHeight="1">
      <c r="A56" s="68"/>
      <c r="B56" s="68"/>
      <c r="C56" s="68"/>
      <c r="D56" s="68"/>
      <c r="E56" s="68"/>
      <c r="F56" s="72"/>
      <c r="G56" s="72"/>
      <c r="H56" s="73"/>
    </row>
    <row r="57" spans="1:8" s="58" customFormat="1" ht="19.5" customHeight="1">
      <c r="A57" s="64"/>
      <c r="B57" s="64"/>
      <c r="C57" s="64"/>
      <c r="D57" s="64"/>
      <c r="E57" s="64"/>
      <c r="F57" s="70"/>
      <c r="G57" s="70"/>
      <c r="H57" s="70"/>
    </row>
    <row r="58" spans="1:8" s="58" customFormat="1" ht="19.5" customHeight="1">
      <c r="A58" s="64"/>
      <c r="B58" s="64"/>
      <c r="C58" s="64"/>
      <c r="D58" s="64"/>
      <c r="E58" s="64"/>
      <c r="F58" s="71"/>
      <c r="G58" s="71"/>
      <c r="H58" s="71"/>
    </row>
    <row r="59" spans="1:8" s="58" customFormat="1" ht="19.5" customHeight="1">
      <c r="A59" s="64"/>
      <c r="B59" s="64"/>
      <c r="C59" s="64"/>
      <c r="D59" s="64"/>
      <c r="E59" s="64"/>
      <c r="F59" s="69"/>
      <c r="G59" s="69"/>
      <c r="H59" s="69"/>
    </row>
    <row r="60" s="58" customFormat="1" ht="14.25"/>
  </sheetData>
  <sheetProtection password="BE7F" sheet="1" objects="1" scenarios="1" selectLockedCells="1"/>
  <mergeCells count="72">
    <mergeCell ref="A26:B26"/>
    <mergeCell ref="A27:B29"/>
    <mergeCell ref="M26:N26"/>
    <mergeCell ref="J29:K29"/>
    <mergeCell ref="B33:C33"/>
    <mergeCell ref="C20:J20"/>
    <mergeCell ref="A24:B24"/>
    <mergeCell ref="F31:P31"/>
    <mergeCell ref="C26:H26"/>
    <mergeCell ref="A25:B25"/>
    <mergeCell ref="L18:M18"/>
    <mergeCell ref="J28:O28"/>
    <mergeCell ref="N16:P16"/>
    <mergeCell ref="N17:P17"/>
    <mergeCell ref="N18:P18"/>
    <mergeCell ref="M25:N25"/>
    <mergeCell ref="L17:M17"/>
    <mergeCell ref="C16:J19"/>
    <mergeCell ref="C24:H24"/>
    <mergeCell ref="J26:K26"/>
    <mergeCell ref="J25:K25"/>
    <mergeCell ref="C25:H25"/>
    <mergeCell ref="M29:N29"/>
    <mergeCell ref="M21:N21"/>
    <mergeCell ref="M22:N22"/>
    <mergeCell ref="C23:H23"/>
    <mergeCell ref="J24:P24"/>
    <mergeCell ref="O23:P23"/>
    <mergeCell ref="C27:G27"/>
    <mergeCell ref="C28:G28"/>
    <mergeCell ref="R1:R6"/>
    <mergeCell ref="A22:H22"/>
    <mergeCell ref="A15:B15"/>
    <mergeCell ref="A23:B23"/>
    <mergeCell ref="A16:B19"/>
    <mergeCell ref="A20:B20"/>
    <mergeCell ref="A2:P2"/>
    <mergeCell ref="A4:P4"/>
    <mergeCell ref="L16:M16"/>
    <mergeCell ref="C15:J15"/>
    <mergeCell ref="N15:P15"/>
    <mergeCell ref="L15:M15"/>
    <mergeCell ref="J38:P47"/>
    <mergeCell ref="A45:B47"/>
    <mergeCell ref="C38:F38"/>
    <mergeCell ref="C40:F40"/>
    <mergeCell ref="C41:F41"/>
    <mergeCell ref="C42:F42"/>
    <mergeCell ref="C43:F43"/>
    <mergeCell ref="C44:F44"/>
    <mergeCell ref="C47:F47"/>
    <mergeCell ref="G45:H45"/>
    <mergeCell ref="C45:F45"/>
    <mergeCell ref="C46:F46"/>
    <mergeCell ref="G46:H46"/>
    <mergeCell ref="G47:H47"/>
    <mergeCell ref="B35:C35"/>
    <mergeCell ref="A38:B38"/>
    <mergeCell ref="G40:H40"/>
    <mergeCell ref="G41:H41"/>
    <mergeCell ref="G42:H42"/>
    <mergeCell ref="G43:H43"/>
    <mergeCell ref="G44:H44"/>
    <mergeCell ref="A39:B44"/>
    <mergeCell ref="A31:D31"/>
    <mergeCell ref="B32:C32"/>
    <mergeCell ref="F32:P35"/>
    <mergeCell ref="C29:G29"/>
    <mergeCell ref="G38:H38"/>
    <mergeCell ref="C39:F39"/>
    <mergeCell ref="G39:H39"/>
    <mergeCell ref="B34:C34"/>
  </mergeCells>
  <conditionalFormatting sqref="A4:P4">
    <cfRule type="containsText" priority="15" dxfId="4" operator="containsText" text="FAUX">
      <formula>NOT(ISERROR(SEARCH("FAUX",A4)))</formula>
    </cfRule>
  </conditionalFormatting>
  <conditionalFormatting sqref="D32:D35">
    <cfRule type="expression" priority="10" dxfId="0">
      <formula>$R$31="FAUX"</formula>
    </cfRule>
  </conditionalFormatting>
  <conditionalFormatting sqref="J26:N26">
    <cfRule type="expression" priority="4" dxfId="0">
      <formula>COUNTA($J$26:$N$26)&gt;1</formula>
    </cfRule>
  </conditionalFormatting>
  <conditionalFormatting sqref="L29 O29">
    <cfRule type="expression" priority="3" dxfId="0">
      <formula>COUNTA($J$29:$O$29)&gt;3</formula>
    </cfRule>
  </conditionalFormatting>
  <conditionalFormatting sqref="H27:H29">
    <cfRule type="expression" priority="1" dxfId="0">
      <formula>COUNTA($H$27:$H$29)&gt;1</formula>
    </cfRule>
  </conditionalFormatting>
  <hyperlinks>
    <hyperlink ref="B10" r:id="rId1" display="ds-nav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showGridLines="0"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C21" sqref="C21:D21"/>
    </sheetView>
  </sheetViews>
  <sheetFormatPr defaultColWidth="11.421875" defaultRowHeight="12.75"/>
  <cols>
    <col min="1" max="1" width="12.7109375" style="1" customWidth="1"/>
    <col min="2" max="2" width="6.00390625" style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2.7109375" style="1" customWidth="1"/>
    <col min="10" max="25" width="10.7109375" style="1" customWidth="1"/>
    <col min="26" max="26" width="10.7109375" style="1" hidden="1" customWidth="1"/>
    <col min="27" max="27" width="13.8515625" style="1" customWidth="1"/>
    <col min="28" max="28" width="9.00390625" style="1" customWidth="1"/>
    <col min="29" max="29" width="11.57421875" style="1" hidden="1" customWidth="1"/>
    <col min="30" max="30" width="25.57421875" style="1" hidden="1" customWidth="1"/>
    <col min="31" max="33" width="11.57421875" style="1" hidden="1" customWidth="1"/>
    <col min="34" max="16384" width="11.57421875" style="1" customWidth="1"/>
  </cols>
  <sheetData>
    <row r="1" spans="3:35" ht="27" customHeight="1">
      <c r="C1" s="147"/>
      <c r="D1" s="147"/>
      <c r="E1" s="445" t="s">
        <v>0</v>
      </c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183"/>
      <c r="AC1" s="440" t="s">
        <v>62</v>
      </c>
      <c r="AD1" s="441"/>
      <c r="AE1" s="441"/>
      <c r="AF1" s="441"/>
      <c r="AG1" s="441"/>
      <c r="AH1" s="147"/>
      <c r="AI1" s="147"/>
    </row>
    <row r="2" spans="5:33" ht="15" customHeight="1">
      <c r="E2" s="446" t="s">
        <v>52</v>
      </c>
      <c r="F2" s="446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147"/>
      <c r="AC2" s="441"/>
      <c r="AD2" s="441"/>
      <c r="AE2" s="441"/>
      <c r="AF2" s="441"/>
      <c r="AG2" s="441"/>
    </row>
    <row r="3" spans="5:33" ht="8.2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9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41"/>
      <c r="AD3" s="441"/>
      <c r="AE3" s="441"/>
      <c r="AF3" s="441"/>
      <c r="AG3" s="441"/>
    </row>
    <row r="4" spans="5:33" ht="15" customHeight="1">
      <c r="E4" s="26"/>
      <c r="F4" s="422" t="s">
        <v>7</v>
      </c>
      <c r="G4" s="423"/>
      <c r="H4" s="423"/>
      <c r="I4" s="423"/>
      <c r="J4" s="176">
        <f>IF('Compte-rendu'!C$23&lt;&gt;"",'Compte-rendu'!C$23,"")</f>
      </c>
      <c r="K4" s="176"/>
      <c r="L4" s="176"/>
      <c r="M4" s="176"/>
      <c r="N4" s="191"/>
      <c r="O4" s="192"/>
      <c r="P4" s="193"/>
      <c r="Q4" s="193"/>
      <c r="R4" s="190"/>
      <c r="S4" s="423" t="s">
        <v>12</v>
      </c>
      <c r="T4" s="423"/>
      <c r="U4" s="423"/>
      <c r="V4" s="182">
        <f>'Compte-rendu'!$R$31</f>
      </c>
      <c r="W4" s="188"/>
      <c r="X4" s="175"/>
      <c r="Y4" s="448">
        <f>V4</f>
      </c>
      <c r="Z4" s="449"/>
      <c r="AA4" s="450"/>
      <c r="AB4" s="33"/>
      <c r="AC4" s="441"/>
      <c r="AD4" s="441"/>
      <c r="AE4" s="441"/>
      <c r="AF4" s="441"/>
      <c r="AG4" s="441"/>
    </row>
    <row r="5" spans="1:33" ht="15" customHeight="1">
      <c r="A5" s="10"/>
      <c r="B5" s="10"/>
      <c r="C5" s="9"/>
      <c r="D5" s="9"/>
      <c r="E5" s="26"/>
      <c r="F5" s="422" t="s">
        <v>8</v>
      </c>
      <c r="G5" s="423"/>
      <c r="H5" s="423"/>
      <c r="I5" s="423"/>
      <c r="J5" s="176">
        <f>IF('Compte-rendu'!C$26&lt;&gt;"",'Compte-rendu'!C$26,"")</f>
      </c>
      <c r="K5" s="176"/>
      <c r="L5" s="176"/>
      <c r="M5" s="176"/>
      <c r="N5" s="191"/>
      <c r="O5" s="192"/>
      <c r="P5" s="193"/>
      <c r="Q5" s="193"/>
      <c r="R5" s="190"/>
      <c r="S5" s="423" t="s">
        <v>10</v>
      </c>
      <c r="T5" s="423"/>
      <c r="U5" s="423"/>
      <c r="V5" s="432">
        <f>IF('Compte-rendu'!C$24&lt;&gt;"",'Compte-rendu'!C$24,"")</f>
      </c>
      <c r="W5" s="433"/>
      <c r="X5" s="181"/>
      <c r="Y5" s="451"/>
      <c r="Z5" s="452"/>
      <c r="AA5" s="453"/>
      <c r="AB5" s="170"/>
      <c r="AC5" s="442"/>
      <c r="AD5" s="442"/>
      <c r="AE5" s="442"/>
      <c r="AF5" s="442"/>
      <c r="AG5" s="442"/>
    </row>
    <row r="6" spans="5:33" ht="15" customHeight="1">
      <c r="E6" s="26"/>
      <c r="F6" s="422" t="s">
        <v>9</v>
      </c>
      <c r="G6" s="423"/>
      <c r="H6" s="423"/>
      <c r="I6" s="423"/>
      <c r="J6" s="424">
        <f>IF('Compte-rendu'!C$25&lt;&gt;"",'Compte-rendu'!C$25,"")</f>
      </c>
      <c r="K6" s="424"/>
      <c r="L6" s="424"/>
      <c r="M6" s="425"/>
      <c r="N6" s="191"/>
      <c r="O6" s="192"/>
      <c r="P6" s="193"/>
      <c r="Q6" s="193"/>
      <c r="R6" s="190"/>
      <c r="S6" s="423" t="s">
        <v>11</v>
      </c>
      <c r="T6" s="423"/>
      <c r="U6" s="423"/>
      <c r="V6" s="434">
        <f>IF('Compte-rendu'!C$38&lt;&gt;"",'Compte-rendu'!C$38,"")</f>
      </c>
      <c r="W6" s="433"/>
      <c r="X6" s="435"/>
      <c r="Y6" s="454"/>
      <c r="Z6" s="455"/>
      <c r="AA6" s="456"/>
      <c r="AB6" s="171"/>
      <c r="AC6" s="443" t="s">
        <v>13</v>
      </c>
      <c r="AD6" s="444"/>
      <c r="AE6" s="444"/>
      <c r="AF6" s="444"/>
      <c r="AG6" s="444"/>
    </row>
    <row r="7" spans="14:33" ht="15" customHeight="1">
      <c r="N7" s="189"/>
      <c r="O7" s="189"/>
      <c r="P7" s="189"/>
      <c r="Q7" s="189"/>
      <c r="R7" s="189"/>
      <c r="S7" s="10"/>
      <c r="T7" s="189"/>
      <c r="AC7" s="442"/>
      <c r="AD7" s="442"/>
      <c r="AE7" s="442"/>
      <c r="AF7" s="442"/>
      <c r="AG7" s="442"/>
    </row>
    <row r="8" spans="1:33" ht="27" customHeight="1">
      <c r="A8" s="438" t="s">
        <v>15</v>
      </c>
      <c r="B8" s="438" t="s">
        <v>23</v>
      </c>
      <c r="C8" s="475" t="s">
        <v>16</v>
      </c>
      <c r="D8" s="476"/>
      <c r="E8" s="475" t="s">
        <v>17</v>
      </c>
      <c r="F8" s="479"/>
      <c r="G8" s="480"/>
      <c r="H8" s="438" t="s">
        <v>2</v>
      </c>
      <c r="I8" s="438" t="s">
        <v>25</v>
      </c>
      <c r="J8" s="429" t="s">
        <v>136</v>
      </c>
      <c r="K8" s="430"/>
      <c r="L8" s="431"/>
      <c r="M8" s="429" t="s">
        <v>84</v>
      </c>
      <c r="N8" s="430"/>
      <c r="O8" s="431"/>
      <c r="P8" s="429" t="s">
        <v>85</v>
      </c>
      <c r="Q8" s="430"/>
      <c r="R8" s="430"/>
      <c r="S8" s="431"/>
      <c r="T8" s="438" t="s">
        <v>19</v>
      </c>
      <c r="U8" s="438" t="s">
        <v>100</v>
      </c>
      <c r="V8" s="429" t="s">
        <v>18</v>
      </c>
      <c r="W8" s="436"/>
      <c r="X8" s="437"/>
      <c r="Y8" s="298" t="s">
        <v>24</v>
      </c>
      <c r="Z8" s="299" t="s">
        <v>3</v>
      </c>
      <c r="AA8" s="294" t="s">
        <v>1</v>
      </c>
      <c r="AB8" s="35"/>
      <c r="AC8" s="40" t="s">
        <v>27</v>
      </c>
      <c r="AD8" s="41" t="s">
        <v>4</v>
      </c>
      <c r="AE8" s="42" t="s">
        <v>5</v>
      </c>
      <c r="AF8" s="43" t="s">
        <v>6</v>
      </c>
      <c r="AG8" s="43" t="s">
        <v>58</v>
      </c>
    </row>
    <row r="9" spans="1:33" ht="27" customHeight="1">
      <c r="A9" s="439"/>
      <c r="B9" s="439"/>
      <c r="C9" s="477"/>
      <c r="D9" s="478"/>
      <c r="E9" s="477"/>
      <c r="F9" s="481"/>
      <c r="G9" s="478"/>
      <c r="H9" s="439"/>
      <c r="I9" s="439"/>
      <c r="J9" s="292" t="s">
        <v>20</v>
      </c>
      <c r="K9" s="292" t="s">
        <v>21</v>
      </c>
      <c r="L9" s="292" t="s">
        <v>22</v>
      </c>
      <c r="M9" s="292" t="s">
        <v>20</v>
      </c>
      <c r="N9" s="292" t="s">
        <v>21</v>
      </c>
      <c r="O9" s="292" t="s">
        <v>22</v>
      </c>
      <c r="P9" s="292" t="s">
        <v>20</v>
      </c>
      <c r="Q9" s="292" t="s">
        <v>21</v>
      </c>
      <c r="R9" s="292" t="s">
        <v>22</v>
      </c>
      <c r="S9" s="292" t="s">
        <v>86</v>
      </c>
      <c r="T9" s="439"/>
      <c r="U9" s="439"/>
      <c r="V9" s="292"/>
      <c r="W9" s="296"/>
      <c r="X9" s="297"/>
      <c r="Y9" s="298"/>
      <c r="Z9" s="299"/>
      <c r="AA9" s="294"/>
      <c r="AB9" s="35"/>
      <c r="AC9" s="184"/>
      <c r="AD9" s="185"/>
      <c r="AE9" s="186"/>
      <c r="AF9" s="187"/>
      <c r="AG9" s="187"/>
    </row>
    <row r="10" spans="1:33" ht="15">
      <c r="A10" s="282"/>
      <c r="B10" s="283"/>
      <c r="C10" s="463"/>
      <c r="D10" s="464"/>
      <c r="E10" s="459"/>
      <c r="F10" s="460"/>
      <c r="G10" s="461"/>
      <c r="H10" s="284"/>
      <c r="I10" s="289"/>
      <c r="J10" s="285"/>
      <c r="K10" s="285"/>
      <c r="L10" s="285"/>
      <c r="M10" s="303">
        <f aca="true" t="shared" si="0" ref="M10:M48">IF(AND(J10&lt;&gt;"",$U10&lt;&gt;""),J10*$U10,"")</f>
      </c>
      <c r="N10" s="303">
        <f aca="true" t="shared" si="1" ref="N10:N48">IF(AND(K10&lt;&gt;"",$U10&lt;&gt;""),K10*$U10,"")</f>
      </c>
      <c r="O10" s="303">
        <f aca="true" t="shared" si="2" ref="O10:O48">IF(AND(L10&lt;&gt;"",$U10&lt;&gt;""),L10*$U10,"")</f>
      </c>
      <c r="P10" s="304">
        <f>IF(M10&lt;&gt;"",50*MIN(M$10:M$48)/M10,"")</f>
      </c>
      <c r="Q10" s="304">
        <f>IF(N10&lt;&gt;"",50*MIN(N$10:N$48)/N10,"")</f>
      </c>
      <c r="R10" s="304">
        <f>IF(O10&lt;&gt;"",50*MIN(O$10:O$48)/O10,"")</f>
      </c>
      <c r="S10" s="305">
        <f>IF(AD10&lt;&gt;"",IF(ISERR(LARGE($P10:$R10,1)),0,LARGE($P10:$R10,1))+IF(ISERR(LARGE($P10:$R10,2)),0,LARGE($P10:$R10,2)),"")</f>
      </c>
      <c r="T10" s="179">
        <f aca="true" t="shared" si="3" ref="T10:T16">IF(S10&lt;&gt;"",ROUND(I10+S10,2),"")</f>
      </c>
      <c r="U10" s="286"/>
      <c r="V10" s="426"/>
      <c r="W10" s="427"/>
      <c r="X10" s="428"/>
      <c r="Y10" s="287"/>
      <c r="Z10" s="28">
        <f aca="true" t="shared" si="4" ref="Z10:Z48">IF($T10&lt;&gt;"",$T10+300,0)+IF(COUNT($P10:$R10)=3,SMALL($P10:$R10,1)/10000,0)</f>
        <v>0</v>
      </c>
      <c r="AA10" s="27">
        <f>IF($T10&lt;&gt;"",RANK($Z10,($Z$10:$Z$49),),"")</f>
      </c>
      <c r="AB10" s="34"/>
      <c r="AC10" s="37">
        <f>IF(AA10&lt;&gt;"",AA10+COUNTIF(AA10:AA$49,AA10)-1,AA$49)</f>
        <v>1</v>
      </c>
      <c r="AD10" s="38">
        <f>UPPER(IF(H10&lt;&gt;"",IF(A10&lt;&gt;"",A10&amp;"_"&amp;H10,C10&amp;"_"&amp;E10&amp;"_"&amp;H10),""))</f>
      </c>
      <c r="AE10" s="38">
        <f>IF(UPPER(H10)="J",COUNTIF($AD$10:$AD$49,"="&amp;AD10),0)</f>
        <v>0</v>
      </c>
      <c r="AF10" s="39">
        <f>IF(UPPER(H10)="S",COUNTIF($AD$10:$AD$49,"="&amp;AD10),0)</f>
        <v>0</v>
      </c>
      <c r="AG10" s="39">
        <f>IF(AND(A10="",H10&lt;&gt;""),COUNTIF($AD$10:$AD$49,"="&amp;AD10),0)</f>
        <v>0</v>
      </c>
    </row>
    <row r="11" spans="1:33" ht="15">
      <c r="A11" s="282"/>
      <c r="B11" s="283"/>
      <c r="C11" s="465"/>
      <c r="D11" s="466"/>
      <c r="E11" s="459"/>
      <c r="F11" s="460"/>
      <c r="G11" s="461"/>
      <c r="H11" s="284"/>
      <c r="I11" s="289"/>
      <c r="J11" s="285"/>
      <c r="K11" s="285"/>
      <c r="L11" s="285"/>
      <c r="M11" s="303">
        <f t="shared" si="0"/>
      </c>
      <c r="N11" s="303">
        <f t="shared" si="1"/>
      </c>
      <c r="O11" s="303">
        <f t="shared" si="2"/>
      </c>
      <c r="P11" s="304">
        <f>IF(M11&lt;&gt;"",50*MIN(M$10:M$48)/M11,"")</f>
      </c>
      <c r="Q11" s="304">
        <f>IF(N11&lt;&gt;"",50*MIN(N$10:N$48)/N11,"")</f>
      </c>
      <c r="R11" s="304">
        <f>IF(O11&lt;&gt;"",50*MIN(O$10:O$48)/O11,"")</f>
      </c>
      <c r="S11" s="305">
        <f aca="true" t="shared" si="5" ref="S11:S48">IF(AD11&lt;&gt;"",IF(ISERR(LARGE($P11:$R11,1)),0,LARGE($P11:$R11,1))+IF(ISERR(LARGE($P11:$R11,2)),0,LARGE($P11:$R11,2)),"")</f>
      </c>
      <c r="T11" s="179">
        <f t="shared" si="3"/>
      </c>
      <c r="U11" s="286"/>
      <c r="V11" s="426"/>
      <c r="W11" s="427"/>
      <c r="X11" s="428"/>
      <c r="Y11" s="287"/>
      <c r="Z11" s="28">
        <f t="shared" si="4"/>
        <v>0</v>
      </c>
      <c r="AA11" s="27">
        <f>IF($T11&lt;&gt;"",RANK($Z11,($Z$10:$Z$49),),"")</f>
      </c>
      <c r="AB11" s="34"/>
      <c r="AC11" s="37">
        <f>IF(AA11&lt;&gt;"",AA11+COUNTIF(AA11:AA$49,AA11)-1,AA$49)</f>
        <v>1</v>
      </c>
      <c r="AD11" s="38">
        <f>UPPER(IF(H11&lt;&gt;"",IF(A11&lt;&gt;"",A11&amp;"_"&amp;H11,C11&amp;"_"&amp;E11&amp;"_"&amp;H11),""))</f>
      </c>
      <c r="AE11" s="38">
        <f>IF(UPPER(H11)="J",COUNTIF($AD$10:$AD$49,"="&amp;AD11),0)</f>
        <v>0</v>
      </c>
      <c r="AF11" s="39">
        <f>IF(UPPER(H11)="S",COUNTIF($AD$10:$AD$49,"="&amp;AD11),0)</f>
        <v>0</v>
      </c>
      <c r="AG11" s="39">
        <f>IF(AND(A11="",H11&lt;&gt;""),COUNTIF($AD$10:$AD$49,"="&amp;AD11),0)</f>
        <v>0</v>
      </c>
    </row>
    <row r="12" spans="1:33" ht="15">
      <c r="A12" s="282"/>
      <c r="B12" s="283"/>
      <c r="C12" s="457"/>
      <c r="D12" s="458"/>
      <c r="E12" s="459"/>
      <c r="F12" s="460"/>
      <c r="G12" s="461"/>
      <c r="H12" s="284"/>
      <c r="I12" s="289"/>
      <c r="J12" s="285"/>
      <c r="K12" s="285"/>
      <c r="L12" s="285"/>
      <c r="M12" s="303">
        <f t="shared" si="0"/>
      </c>
      <c r="N12" s="303">
        <f t="shared" si="1"/>
      </c>
      <c r="O12" s="303">
        <f>IF(AND(L12&lt;&gt;"",$U12&lt;&gt;""),L12*$U12,"")</f>
      </c>
      <c r="P12" s="304">
        <f>IF(M12&lt;&gt;"",50*MIN(M$10:M$48)/M12,"")</f>
      </c>
      <c r="Q12" s="304">
        <f>IF(N12&lt;&gt;"",50*MIN(N$10:N$48)/N12,"")</f>
      </c>
      <c r="R12" s="304">
        <f>IF(O12&lt;&gt;"",50*MIN(O$10:O$48)/O12,"")</f>
      </c>
      <c r="S12" s="305">
        <f t="shared" si="5"/>
      </c>
      <c r="T12" s="179">
        <f t="shared" si="3"/>
      </c>
      <c r="U12" s="286"/>
      <c r="V12" s="426"/>
      <c r="W12" s="427"/>
      <c r="X12" s="428"/>
      <c r="Y12" s="287"/>
      <c r="Z12" s="28">
        <f t="shared" si="4"/>
        <v>0</v>
      </c>
      <c r="AA12" s="27">
        <f>IF($T12&lt;&gt;"",RANK($Z12,($Z$10:$Z$49),),"")</f>
      </c>
      <c r="AB12" s="34"/>
      <c r="AC12" s="37">
        <f>IF(AA12&lt;&gt;"",AA12+COUNTIF(AA12:AA$49,AA12)-1,AA$49)</f>
        <v>1</v>
      </c>
      <c r="AD12" s="38">
        <f>UPPER(IF(H12&lt;&gt;"",IF(A12&lt;&gt;"",A12&amp;"_"&amp;H12,C12&amp;"_"&amp;E12&amp;"_"&amp;H12),""))</f>
      </c>
      <c r="AE12" s="38">
        <f>IF(UPPER(H12)="J",COUNTIF($AD$10:$AD$49,"="&amp;AD12),0)</f>
        <v>0</v>
      </c>
      <c r="AF12" s="39">
        <f>IF(UPPER(H12)="S",COUNTIF($AD$10:$AD$49,"="&amp;AD12),0)</f>
        <v>0</v>
      </c>
      <c r="AG12" s="39">
        <f>IF(AND(A12="",H12&lt;&gt;""),COUNTIF($AD$10:$AD$49,"="&amp;AD12),0)</f>
        <v>0</v>
      </c>
    </row>
    <row r="13" spans="1:33" ht="15">
      <c r="A13" s="282"/>
      <c r="B13" s="283"/>
      <c r="C13" s="457"/>
      <c r="D13" s="458"/>
      <c r="E13" s="459"/>
      <c r="F13" s="460"/>
      <c r="G13" s="461"/>
      <c r="H13" s="284"/>
      <c r="I13" s="289"/>
      <c r="J13" s="285"/>
      <c r="K13" s="285"/>
      <c r="L13" s="285"/>
      <c r="M13" s="303">
        <f t="shared" si="0"/>
      </c>
      <c r="N13" s="303">
        <f t="shared" si="1"/>
      </c>
      <c r="O13" s="303">
        <f>IF(AND(L13&lt;&gt;"",$U13&lt;&gt;""),L13*$U13,"")</f>
      </c>
      <c r="P13" s="304">
        <f>IF(M13&lt;&gt;"",50*MIN(M$10:M$48)/M13,"")</f>
      </c>
      <c r="Q13" s="304">
        <f>IF(N13&lt;&gt;"",50*MIN(N$10:N$48)/N13,"")</f>
      </c>
      <c r="R13" s="304">
        <f>IF(O13&lt;&gt;"",50*MIN(O$10:O$48)/O13,"")</f>
      </c>
      <c r="S13" s="305">
        <f t="shared" si="5"/>
      </c>
      <c r="T13" s="179">
        <f t="shared" si="3"/>
      </c>
      <c r="U13" s="286"/>
      <c r="V13" s="426"/>
      <c r="W13" s="427"/>
      <c r="X13" s="428"/>
      <c r="Y13" s="287"/>
      <c r="Z13" s="28">
        <f t="shared" si="4"/>
        <v>0</v>
      </c>
      <c r="AA13" s="27">
        <f>IF($T13&lt;&gt;"",RANK($Z13,($Z$10:$Z$49),),"")</f>
      </c>
      <c r="AB13" s="34"/>
      <c r="AC13" s="37">
        <f>IF(AA13&lt;&gt;"",AA13+COUNTIF(AA13:AA$49,AA13)-1,AA$49)</f>
        <v>1</v>
      </c>
      <c r="AD13" s="38">
        <f aca="true" t="shared" si="6" ref="AD13:AD47">UPPER(IF(H13&lt;&gt;"",IF(A13&lt;&gt;"",A13&amp;"_"&amp;H13,C13&amp;"_"&amp;E13&amp;"_"&amp;H13),""))</f>
      </c>
      <c r="AE13" s="38">
        <f>IF(UPPER(H13)="J",COUNTIF($AD$10:$AD$49,"="&amp;AD13),0)</f>
        <v>0</v>
      </c>
      <c r="AF13" s="39">
        <f>IF(UPPER(H13)="S",COUNTIF($AD$10:$AD$49,"="&amp;AD13),0)</f>
        <v>0</v>
      </c>
      <c r="AG13" s="39">
        <f>IF(AND(A13="",H13&lt;&gt;""),COUNTIF($AD$10:$AD$49,"="&amp;AD13),0)</f>
        <v>0</v>
      </c>
    </row>
    <row r="14" spans="1:33" ht="15">
      <c r="A14" s="282"/>
      <c r="B14" s="283"/>
      <c r="C14" s="457"/>
      <c r="D14" s="458"/>
      <c r="E14" s="459"/>
      <c r="F14" s="460"/>
      <c r="G14" s="461"/>
      <c r="H14" s="284"/>
      <c r="I14" s="289"/>
      <c r="J14" s="285"/>
      <c r="K14" s="285"/>
      <c r="L14" s="285"/>
      <c r="M14" s="303">
        <f t="shared" si="0"/>
      </c>
      <c r="N14" s="303">
        <f t="shared" si="1"/>
      </c>
      <c r="O14" s="303">
        <f t="shared" si="2"/>
      </c>
      <c r="P14" s="304">
        <f>IF(M14&lt;&gt;"",50*MIN(M$10:M$48)/M14,"")</f>
      </c>
      <c r="Q14" s="304">
        <f>IF(N14&lt;&gt;"",50*MIN(N$10:N$48)/N14,"")</f>
      </c>
      <c r="R14" s="304">
        <f>IF(O14&lt;&gt;"",50*MIN(O$10:O$48)/O14,"")</f>
      </c>
      <c r="S14" s="305">
        <f t="shared" si="5"/>
      </c>
      <c r="T14" s="179">
        <f t="shared" si="3"/>
      </c>
      <c r="U14" s="286"/>
      <c r="V14" s="426"/>
      <c r="W14" s="460"/>
      <c r="X14" s="462"/>
      <c r="Y14" s="287"/>
      <c r="Z14" s="28">
        <f t="shared" si="4"/>
        <v>0</v>
      </c>
      <c r="AA14" s="27">
        <f>IF($T14&lt;&gt;"",RANK($Z14,($Z$10:$Z$49),),"")</f>
      </c>
      <c r="AB14" s="34"/>
      <c r="AC14" s="37">
        <f>IF(AA14&lt;&gt;"",AA14+COUNTIF(AA14:AA$49,AA14)-1,AA$49)</f>
        <v>1</v>
      </c>
      <c r="AD14" s="38">
        <f t="shared" si="6"/>
      </c>
      <c r="AE14" s="38">
        <f>IF(UPPER(H14)="J",COUNTIF($AD$10:$AD$49,"="&amp;AD14),0)</f>
        <v>0</v>
      </c>
      <c r="AF14" s="39">
        <f>IF(UPPER(H14)="S",COUNTIF($AD$10:$AD$49,"="&amp;AD14),0)</f>
        <v>0</v>
      </c>
      <c r="AG14" s="39">
        <f>IF(AND(A14="",H14&lt;&gt;""),COUNTIF($AD$10:$AD$49,"="&amp;AD14),0)</f>
        <v>0</v>
      </c>
    </row>
    <row r="15" spans="1:33" ht="15">
      <c r="A15" s="282"/>
      <c r="B15" s="283"/>
      <c r="C15" s="457"/>
      <c r="D15" s="458"/>
      <c r="E15" s="459"/>
      <c r="F15" s="460"/>
      <c r="G15" s="461"/>
      <c r="H15" s="284"/>
      <c r="I15" s="289"/>
      <c r="J15" s="285"/>
      <c r="K15" s="285"/>
      <c r="L15" s="285"/>
      <c r="M15" s="303">
        <f t="shared" si="0"/>
      </c>
      <c r="N15" s="303">
        <f t="shared" si="1"/>
      </c>
      <c r="O15" s="303">
        <f t="shared" si="2"/>
      </c>
      <c r="P15" s="304">
        <f>IF(M15&lt;&gt;"",50*MIN(M$10:M$48)/M15,"")</f>
      </c>
      <c r="Q15" s="304">
        <f>IF(N15&lt;&gt;"",50*MIN(N$10:N$48)/N15,"")</f>
      </c>
      <c r="R15" s="304">
        <f>IF(O15&lt;&gt;"",50*MIN(O$10:O$48)/O15,"")</f>
      </c>
      <c r="S15" s="305">
        <f t="shared" si="5"/>
      </c>
      <c r="T15" s="179">
        <f t="shared" si="3"/>
      </c>
      <c r="U15" s="286"/>
      <c r="V15" s="426"/>
      <c r="W15" s="427"/>
      <c r="X15" s="428"/>
      <c r="Y15" s="287"/>
      <c r="Z15" s="28">
        <f t="shared" si="4"/>
        <v>0</v>
      </c>
      <c r="AA15" s="27">
        <f>IF($T15&lt;&gt;"",RANK($Z15,($Z$10:$Z$49),),"")</f>
      </c>
      <c r="AB15" s="34"/>
      <c r="AC15" s="37">
        <f>IF(AA15&lt;&gt;"",AA15+COUNTIF(AA15:AA$49,AA15)-1,AA$49)</f>
        <v>1</v>
      </c>
      <c r="AD15" s="38">
        <f t="shared" si="6"/>
      </c>
      <c r="AE15" s="38">
        <f>IF(UPPER(H15)="J",COUNTIF($AD$10:$AD$49,"="&amp;AD15),0)</f>
        <v>0</v>
      </c>
      <c r="AF15" s="39">
        <f>IF(UPPER(H15)="S",COUNTIF($AD$10:$AD$49,"="&amp;AD15),0)</f>
        <v>0</v>
      </c>
      <c r="AG15" s="39">
        <f>IF(AND(A15="",H15&lt;&gt;""),COUNTIF($AD$10:$AD$49,"="&amp;AD15),0)</f>
        <v>0</v>
      </c>
    </row>
    <row r="16" spans="1:33" ht="15">
      <c r="A16" s="282"/>
      <c r="B16" s="283"/>
      <c r="C16" s="457"/>
      <c r="D16" s="458"/>
      <c r="E16" s="459"/>
      <c r="F16" s="460"/>
      <c r="G16" s="461"/>
      <c r="H16" s="284"/>
      <c r="I16" s="289"/>
      <c r="J16" s="285"/>
      <c r="K16" s="285"/>
      <c r="L16" s="285"/>
      <c r="M16" s="303">
        <f t="shared" si="0"/>
      </c>
      <c r="N16" s="303">
        <f t="shared" si="1"/>
      </c>
      <c r="O16" s="303">
        <f t="shared" si="2"/>
      </c>
      <c r="P16" s="304">
        <f>IF(M16&lt;&gt;"",50*MIN(M$10:M$48)/M16,"")</f>
      </c>
      <c r="Q16" s="304">
        <f>IF(N16&lt;&gt;"",50*MIN(N$10:N$48)/N16,"")</f>
      </c>
      <c r="R16" s="304">
        <f>IF(O16&lt;&gt;"",50*MIN(O$10:O$48)/O16,"")</f>
      </c>
      <c r="S16" s="305">
        <f t="shared" si="5"/>
      </c>
      <c r="T16" s="179">
        <f t="shared" si="3"/>
      </c>
      <c r="U16" s="286"/>
      <c r="V16" s="426"/>
      <c r="W16" s="427"/>
      <c r="X16" s="428"/>
      <c r="Y16" s="287"/>
      <c r="Z16" s="28">
        <f t="shared" si="4"/>
        <v>0</v>
      </c>
      <c r="AA16" s="27">
        <f>IF($T16&lt;&gt;"",RANK($Z16,($Z$10:$Z$49),),"")</f>
      </c>
      <c r="AB16" s="34"/>
      <c r="AC16" s="37">
        <f>IF(AA16&lt;&gt;"",AA16+COUNTIF(AA16:AA$49,AA16)-1,AA$49)</f>
        <v>1</v>
      </c>
      <c r="AD16" s="38">
        <f t="shared" si="6"/>
      </c>
      <c r="AE16" s="38">
        <f>IF(UPPER(H16)="J",COUNTIF($AD$10:$AD$49,"="&amp;AD16),0)</f>
        <v>0</v>
      </c>
      <c r="AF16" s="39">
        <f>IF(UPPER(H16)="S",COUNTIF($AD$10:$AD$49,"="&amp;AD16),0)</f>
        <v>0</v>
      </c>
      <c r="AG16" s="39">
        <f>IF(AND(A16="",H16&lt;&gt;""),COUNTIF($AD$10:$AD$49,"="&amp;AD16),0)</f>
        <v>0</v>
      </c>
    </row>
    <row r="17" spans="1:33" ht="15">
      <c r="A17" s="282"/>
      <c r="B17" s="283"/>
      <c r="C17" s="470"/>
      <c r="D17" s="471"/>
      <c r="E17" s="459"/>
      <c r="F17" s="460"/>
      <c r="G17" s="461"/>
      <c r="H17" s="284"/>
      <c r="I17" s="289"/>
      <c r="J17" s="285"/>
      <c r="K17" s="285"/>
      <c r="L17" s="285"/>
      <c r="M17" s="303">
        <f t="shared" si="0"/>
      </c>
      <c r="N17" s="303">
        <f t="shared" si="1"/>
      </c>
      <c r="O17" s="303">
        <f t="shared" si="2"/>
      </c>
      <c r="P17" s="304">
        <f>IF(M17&lt;&gt;"",50*MIN(M$10:M$48)/M17,"")</f>
      </c>
      <c r="Q17" s="304">
        <f>IF(N17&lt;&gt;"",50*MIN(N$10:N$48)/N17,"")</f>
      </c>
      <c r="R17" s="304">
        <f>IF(O17&lt;&gt;"",50*MIN(O$10:O$48)/O17,"")</f>
      </c>
      <c r="S17" s="305">
        <f t="shared" si="5"/>
      </c>
      <c r="T17" s="179">
        <f aca="true" t="shared" si="7" ref="T17:T48">IF(S17&lt;&gt;"",ROUND(I17+S17,2),"")</f>
      </c>
      <c r="U17" s="286"/>
      <c r="V17" s="426"/>
      <c r="W17" s="427"/>
      <c r="X17" s="428"/>
      <c r="Y17" s="287"/>
      <c r="Z17" s="28">
        <f t="shared" si="4"/>
        <v>0</v>
      </c>
      <c r="AA17" s="27">
        <f>IF($T17&lt;&gt;"",RANK($Z17,($Z$10:$Z$49),),"")</f>
      </c>
      <c r="AB17" s="34"/>
      <c r="AC17" s="37">
        <f>IF(AA17&lt;&gt;"",AA17+COUNTIF(AA17:AA$49,AA17)-1,AA$49)</f>
        <v>1</v>
      </c>
      <c r="AD17" s="38">
        <f t="shared" si="6"/>
      </c>
      <c r="AE17" s="38">
        <f>IF(UPPER(H17)="J",COUNTIF($AD$10:$AD$49,"="&amp;AD17),0)</f>
        <v>0</v>
      </c>
      <c r="AF17" s="39">
        <f>IF(UPPER(H17)="S",COUNTIF($AD$10:$AD$49,"="&amp;AD17),0)</f>
        <v>0</v>
      </c>
      <c r="AG17" s="39">
        <f>IF(AND(A17="",H17&lt;&gt;""),COUNTIF($AD$10:$AD$49,"="&amp;AD17),0)</f>
        <v>0</v>
      </c>
    </row>
    <row r="18" spans="1:33" ht="15">
      <c r="A18" s="282"/>
      <c r="B18" s="283"/>
      <c r="C18" s="468"/>
      <c r="D18" s="469"/>
      <c r="E18" s="426"/>
      <c r="F18" s="427"/>
      <c r="G18" s="467"/>
      <c r="H18" s="284"/>
      <c r="I18" s="289"/>
      <c r="J18" s="285"/>
      <c r="K18" s="285"/>
      <c r="L18" s="285"/>
      <c r="M18" s="303">
        <f t="shared" si="0"/>
      </c>
      <c r="N18" s="303">
        <f t="shared" si="1"/>
      </c>
      <c r="O18" s="303">
        <f t="shared" si="2"/>
      </c>
      <c r="P18" s="304">
        <f>IF(M18&lt;&gt;"",50*MIN(M$10:M$48)/M18,"")</f>
      </c>
      <c r="Q18" s="304">
        <f>IF(N18&lt;&gt;"",50*MIN(N$10:N$48)/N18,"")</f>
      </c>
      <c r="R18" s="304">
        <f>IF(O18&lt;&gt;"",50*MIN(O$10:O$48)/O18,"")</f>
      </c>
      <c r="S18" s="305">
        <f t="shared" si="5"/>
      </c>
      <c r="T18" s="179">
        <f t="shared" si="7"/>
      </c>
      <c r="U18" s="286"/>
      <c r="V18" s="426"/>
      <c r="W18" s="427"/>
      <c r="X18" s="428"/>
      <c r="Y18" s="287"/>
      <c r="Z18" s="28">
        <f t="shared" si="4"/>
        <v>0</v>
      </c>
      <c r="AA18" s="27">
        <f>IF($T18&lt;&gt;"",RANK($Z18,($Z$10:$Z$49),),"")</f>
      </c>
      <c r="AB18" s="34"/>
      <c r="AC18" s="37">
        <f>IF(AA18&lt;&gt;"",AA18+COUNTIF(AA18:AA$49,AA18)-1,AA$49)</f>
        <v>1</v>
      </c>
      <c r="AD18" s="38">
        <f t="shared" si="6"/>
      </c>
      <c r="AE18" s="38">
        <f>IF(UPPER(H18)="J",COUNTIF($AD$10:$AD$49,"="&amp;AD18),0)</f>
        <v>0</v>
      </c>
      <c r="AF18" s="39">
        <f>IF(UPPER(H18)="S",COUNTIF($AD$10:$AD$49,"="&amp;AD18),0)</f>
        <v>0</v>
      </c>
      <c r="AG18" s="39">
        <f>IF(AND(A18="",H18&lt;&gt;""),COUNTIF($AD$10:$AD$49,"="&amp;AD18),0)</f>
        <v>0</v>
      </c>
    </row>
    <row r="19" spans="1:33" ht="15">
      <c r="A19" s="282"/>
      <c r="B19" s="283"/>
      <c r="C19" s="468"/>
      <c r="D19" s="469"/>
      <c r="E19" s="426"/>
      <c r="F19" s="427"/>
      <c r="G19" s="467"/>
      <c r="H19" s="284"/>
      <c r="I19" s="289"/>
      <c r="J19" s="285"/>
      <c r="K19" s="285"/>
      <c r="L19" s="285"/>
      <c r="M19" s="303">
        <f t="shared" si="0"/>
      </c>
      <c r="N19" s="303">
        <f t="shared" si="1"/>
      </c>
      <c r="O19" s="303">
        <f t="shared" si="2"/>
      </c>
      <c r="P19" s="304">
        <f>IF(M19&lt;&gt;"",50*MIN(M$10:M$48)/M19,"")</f>
      </c>
      <c r="Q19" s="304">
        <f>IF(N19&lt;&gt;"",50*MIN(N$10:N$48)/N19,"")</f>
      </c>
      <c r="R19" s="304">
        <f>IF(O19&lt;&gt;"",50*MIN(O$10:O$48)/O19,"")</f>
      </c>
      <c r="S19" s="305">
        <f t="shared" si="5"/>
      </c>
      <c r="T19" s="179">
        <f t="shared" si="7"/>
      </c>
      <c r="U19" s="286"/>
      <c r="V19" s="426"/>
      <c r="W19" s="427"/>
      <c r="X19" s="428"/>
      <c r="Y19" s="287"/>
      <c r="Z19" s="28">
        <f t="shared" si="4"/>
        <v>0</v>
      </c>
      <c r="AA19" s="27">
        <f>IF($T19&lt;&gt;"",RANK($Z19,($Z$10:$Z$49),),"")</f>
      </c>
      <c r="AB19" s="34"/>
      <c r="AC19" s="37">
        <f>IF(AA19&lt;&gt;"",AA19+COUNTIF(AA19:AA$49,AA19)-1,AA$49)</f>
        <v>1</v>
      </c>
      <c r="AD19" s="38">
        <f t="shared" si="6"/>
      </c>
      <c r="AE19" s="38">
        <f>IF(UPPER(H19)="J",COUNTIF($AD$10:$AD$49,"="&amp;AD19),0)</f>
        <v>0</v>
      </c>
      <c r="AF19" s="39">
        <f>IF(UPPER(H19)="S",COUNTIF($AD$10:$AD$49,"="&amp;AD19),0)</f>
        <v>0</v>
      </c>
      <c r="AG19" s="39">
        <f>IF(AND(A19="",H19&lt;&gt;""),COUNTIF($AD$10:$AD$49,"="&amp;AD19),0)</f>
        <v>0</v>
      </c>
    </row>
    <row r="20" spans="1:33" ht="15">
      <c r="A20" s="282"/>
      <c r="B20" s="283"/>
      <c r="C20" s="468"/>
      <c r="D20" s="469"/>
      <c r="E20" s="426"/>
      <c r="F20" s="427"/>
      <c r="G20" s="467"/>
      <c r="H20" s="284"/>
      <c r="I20" s="289"/>
      <c r="J20" s="285"/>
      <c r="K20" s="285"/>
      <c r="L20" s="285"/>
      <c r="M20" s="303">
        <f t="shared" si="0"/>
      </c>
      <c r="N20" s="303">
        <f t="shared" si="1"/>
      </c>
      <c r="O20" s="303">
        <f t="shared" si="2"/>
      </c>
      <c r="P20" s="304">
        <f>IF(M20&lt;&gt;"",50*MIN(M$10:M$48)/M20,"")</f>
      </c>
      <c r="Q20" s="304">
        <f>IF(N20&lt;&gt;"",50*MIN(N$10:N$48)/N20,"")</f>
      </c>
      <c r="R20" s="304">
        <f>IF(O20&lt;&gt;"",50*MIN(O$10:O$48)/O20,"")</f>
      </c>
      <c r="S20" s="305">
        <f t="shared" si="5"/>
      </c>
      <c r="T20" s="179">
        <f t="shared" si="7"/>
      </c>
      <c r="U20" s="286"/>
      <c r="V20" s="426"/>
      <c r="W20" s="427"/>
      <c r="X20" s="428"/>
      <c r="Y20" s="287"/>
      <c r="Z20" s="28">
        <f t="shared" si="4"/>
        <v>0</v>
      </c>
      <c r="AA20" s="27">
        <f>IF($T20&lt;&gt;"",RANK($Z20,($Z$10:$Z$49),),"")</f>
      </c>
      <c r="AB20" s="34"/>
      <c r="AC20" s="37">
        <f>IF(AA20&lt;&gt;"",AA20+COUNTIF(AA20:AA$49,AA20)-1,AA$49)</f>
        <v>1</v>
      </c>
      <c r="AD20" s="38">
        <f t="shared" si="6"/>
      </c>
      <c r="AE20" s="38">
        <f>IF(UPPER(H20)="J",COUNTIF($AD$10:$AD$49,"="&amp;AD20),0)</f>
        <v>0</v>
      </c>
      <c r="AF20" s="39">
        <f>IF(UPPER(H20)="S",COUNTIF($AD$10:$AD$49,"="&amp;AD20),0)</f>
        <v>0</v>
      </c>
      <c r="AG20" s="39">
        <f>IF(AND(A20="",H20&lt;&gt;""),COUNTIF($AD$10:$AD$49,"="&amp;AD20),0)</f>
        <v>0</v>
      </c>
    </row>
    <row r="21" spans="1:33" ht="15">
      <c r="A21" s="282"/>
      <c r="B21" s="283"/>
      <c r="C21" s="468"/>
      <c r="D21" s="469"/>
      <c r="E21" s="426"/>
      <c r="F21" s="460"/>
      <c r="G21" s="461"/>
      <c r="H21" s="284"/>
      <c r="I21" s="289"/>
      <c r="J21" s="285"/>
      <c r="K21" s="285"/>
      <c r="L21" s="285"/>
      <c r="M21" s="303">
        <f t="shared" si="0"/>
      </c>
      <c r="N21" s="303">
        <f t="shared" si="1"/>
      </c>
      <c r="O21" s="303">
        <f t="shared" si="2"/>
      </c>
      <c r="P21" s="304">
        <f>IF(M21&lt;&gt;"",50*MIN(M$10:M$48)/M21,"")</f>
      </c>
      <c r="Q21" s="304">
        <f>IF(N21&lt;&gt;"",50*MIN(N$10:N$48)/N21,"")</f>
      </c>
      <c r="R21" s="304">
        <f>IF(O21&lt;&gt;"",50*MIN(O$10:O$48)/O21,"")</f>
      </c>
      <c r="S21" s="305">
        <f t="shared" si="5"/>
      </c>
      <c r="T21" s="179">
        <f t="shared" si="7"/>
      </c>
      <c r="U21" s="286"/>
      <c r="V21" s="426"/>
      <c r="W21" s="427"/>
      <c r="X21" s="428"/>
      <c r="Y21" s="287"/>
      <c r="Z21" s="28">
        <f t="shared" si="4"/>
        <v>0</v>
      </c>
      <c r="AA21" s="27">
        <f>IF($T21&lt;&gt;"",RANK($Z21,($Z$10:$Z$49),),"")</f>
      </c>
      <c r="AB21" s="34"/>
      <c r="AC21" s="37">
        <f>IF(AA21&lt;&gt;"",AA21+COUNTIF(AA21:AA$49,AA21)-1,AA$49)</f>
        <v>1</v>
      </c>
      <c r="AD21" s="38">
        <f t="shared" si="6"/>
      </c>
      <c r="AE21" s="38">
        <f>IF(UPPER(H21)="J",COUNTIF($AD$10:$AD$49,"="&amp;AD21),0)</f>
        <v>0</v>
      </c>
      <c r="AF21" s="39">
        <f>IF(UPPER(H21)="S",COUNTIF($AD$10:$AD$49,"="&amp;AD21),0)</f>
        <v>0</v>
      </c>
      <c r="AG21" s="39">
        <f>IF(AND(A21="",H21&lt;&gt;""),COUNTIF($AD$10:$AD$49,"="&amp;AD21),0)</f>
        <v>0</v>
      </c>
    </row>
    <row r="22" spans="1:33" ht="15">
      <c r="A22" s="264"/>
      <c r="B22" s="283"/>
      <c r="C22" s="468"/>
      <c r="D22" s="469"/>
      <c r="E22" s="426"/>
      <c r="F22" s="427"/>
      <c r="G22" s="467"/>
      <c r="H22" s="284"/>
      <c r="I22" s="289"/>
      <c r="J22" s="285"/>
      <c r="K22" s="285"/>
      <c r="L22" s="285"/>
      <c r="M22" s="303">
        <f t="shared" si="0"/>
      </c>
      <c r="N22" s="303">
        <f t="shared" si="1"/>
      </c>
      <c r="O22" s="303">
        <f t="shared" si="2"/>
      </c>
      <c r="P22" s="304">
        <f>IF(M22&lt;&gt;"",50*MIN(M$10:M$48)/M22,"")</f>
      </c>
      <c r="Q22" s="304">
        <f>IF(N22&lt;&gt;"",50*MIN(N$10:N$48)/N22,"")</f>
      </c>
      <c r="R22" s="304">
        <f>IF(O22&lt;&gt;"",50*MIN(O$10:O$48)/O22,"")</f>
      </c>
      <c r="S22" s="305">
        <f t="shared" si="5"/>
      </c>
      <c r="T22" s="179">
        <f t="shared" si="7"/>
      </c>
      <c r="U22" s="286"/>
      <c r="V22" s="426"/>
      <c r="W22" s="427"/>
      <c r="X22" s="428"/>
      <c r="Y22" s="287"/>
      <c r="Z22" s="28">
        <f t="shared" si="4"/>
        <v>0</v>
      </c>
      <c r="AA22" s="27">
        <f>IF($T22&lt;&gt;"",RANK($Z22,($Z$10:$Z$49),),"")</f>
      </c>
      <c r="AB22" s="34"/>
      <c r="AC22" s="37">
        <f>IF(AA22&lt;&gt;"",AA22+COUNTIF(AA22:AA$49,AA22)-1,AA$49)</f>
        <v>1</v>
      </c>
      <c r="AD22" s="38">
        <f t="shared" si="6"/>
      </c>
      <c r="AE22" s="38">
        <f>IF(UPPER(H22)="J",COUNTIF($AD$10:$AD$49,"="&amp;AD22),0)</f>
        <v>0</v>
      </c>
      <c r="AF22" s="39">
        <f>IF(UPPER(H22)="S",COUNTIF($AD$10:$AD$49,"="&amp;AD22),0)</f>
        <v>0</v>
      </c>
      <c r="AG22" s="39">
        <f>IF(AND(A22="",H22&lt;&gt;""),COUNTIF($AD$10:$AD$49,"="&amp;AD22),0)</f>
        <v>0</v>
      </c>
    </row>
    <row r="23" spans="1:33" ht="15">
      <c r="A23" s="264"/>
      <c r="B23" s="283"/>
      <c r="C23" s="468"/>
      <c r="D23" s="469"/>
      <c r="E23" s="426"/>
      <c r="F23" s="460"/>
      <c r="G23" s="461"/>
      <c r="H23" s="284"/>
      <c r="I23" s="289"/>
      <c r="J23" s="285"/>
      <c r="K23" s="285"/>
      <c r="L23" s="285"/>
      <c r="M23" s="303">
        <f t="shared" si="0"/>
      </c>
      <c r="N23" s="303">
        <f t="shared" si="1"/>
      </c>
      <c r="O23" s="303">
        <f t="shared" si="2"/>
      </c>
      <c r="P23" s="304">
        <f>IF(M23&lt;&gt;"",50*MIN(M$10:M$48)/M23,"")</f>
      </c>
      <c r="Q23" s="304">
        <f>IF(N23&lt;&gt;"",50*MIN(N$10:N$48)/N23,"")</f>
      </c>
      <c r="R23" s="304">
        <f>IF(O23&lt;&gt;"",50*MIN(O$10:O$48)/O23,"")</f>
      </c>
      <c r="S23" s="305">
        <f t="shared" si="5"/>
      </c>
      <c r="T23" s="179">
        <f t="shared" si="7"/>
      </c>
      <c r="U23" s="286"/>
      <c r="V23" s="426"/>
      <c r="W23" s="427"/>
      <c r="X23" s="428"/>
      <c r="Y23" s="287"/>
      <c r="Z23" s="28">
        <f t="shared" si="4"/>
        <v>0</v>
      </c>
      <c r="AA23" s="27">
        <f>IF($T23&lt;&gt;"",RANK($Z23,($Z$10:$Z$49),),"")</f>
      </c>
      <c r="AB23" s="34"/>
      <c r="AC23" s="37">
        <f>IF(AA23&lt;&gt;"",AA23+COUNTIF(AA23:AA$49,AA23)-1,AA$49)</f>
        <v>1</v>
      </c>
      <c r="AD23" s="38">
        <f t="shared" si="6"/>
      </c>
      <c r="AE23" s="38">
        <f>IF(UPPER(H23)="J",COUNTIF($AD$10:$AD$49,"="&amp;AD23),0)</f>
        <v>0</v>
      </c>
      <c r="AF23" s="39">
        <f>IF(UPPER(H23)="S",COUNTIF($AD$10:$AD$49,"="&amp;AD23),0)</f>
        <v>0</v>
      </c>
      <c r="AG23" s="39">
        <f>IF(AND(A23="",H23&lt;&gt;""),COUNTIF($AD$10:$AD$49,"="&amp;AD23),0)</f>
        <v>0</v>
      </c>
    </row>
    <row r="24" spans="1:33" ht="15">
      <c r="A24" s="264"/>
      <c r="B24" s="283"/>
      <c r="C24" s="468"/>
      <c r="D24" s="469"/>
      <c r="E24" s="426"/>
      <c r="F24" s="460"/>
      <c r="G24" s="461"/>
      <c r="H24" s="284"/>
      <c r="I24" s="289"/>
      <c r="J24" s="285"/>
      <c r="K24" s="285"/>
      <c r="L24" s="285"/>
      <c r="M24" s="303">
        <f t="shared" si="0"/>
      </c>
      <c r="N24" s="303">
        <f t="shared" si="1"/>
      </c>
      <c r="O24" s="303">
        <f t="shared" si="2"/>
      </c>
      <c r="P24" s="304">
        <f>IF(M24&lt;&gt;"",50*MIN(M$10:M$48)/M24,"")</f>
      </c>
      <c r="Q24" s="304">
        <f>IF(N24&lt;&gt;"",50*MIN(N$10:N$48)/N24,"")</f>
      </c>
      <c r="R24" s="304">
        <f>IF(O24&lt;&gt;"",50*MIN(O$10:O$48)/O24,"")</f>
      </c>
      <c r="S24" s="305">
        <f t="shared" si="5"/>
      </c>
      <c r="T24" s="179">
        <f t="shared" si="7"/>
      </c>
      <c r="U24" s="286"/>
      <c r="V24" s="426"/>
      <c r="W24" s="427"/>
      <c r="X24" s="428"/>
      <c r="Y24" s="287"/>
      <c r="Z24" s="28">
        <f t="shared" si="4"/>
        <v>0</v>
      </c>
      <c r="AA24" s="27">
        <f>IF($T24&lt;&gt;"",RANK($Z24,($Z$10:$Z$49),),"")</f>
      </c>
      <c r="AB24" s="34"/>
      <c r="AC24" s="37">
        <f>IF(AA24&lt;&gt;"",AA24+COUNTIF(AA24:AA$49,AA24)-1,AA$49)</f>
        <v>1</v>
      </c>
      <c r="AD24" s="38">
        <f aca="true" t="shared" si="8" ref="AD24:AD33">UPPER(IF(H24&lt;&gt;"",IF(A24&lt;&gt;"",A24&amp;"_"&amp;H24,C24&amp;"_"&amp;E24&amp;"_"&amp;H24),""))</f>
      </c>
      <c r="AE24" s="38">
        <f>IF(UPPER(H24)="J",COUNTIF($AD$10:$AD$49,"="&amp;AD24),0)</f>
        <v>0</v>
      </c>
      <c r="AF24" s="39">
        <f>IF(UPPER(H24)="S",COUNTIF($AD$10:$AD$49,"="&amp;AD24),0)</f>
        <v>0</v>
      </c>
      <c r="AG24" s="39">
        <f>IF(AND(A24="",H24&lt;&gt;""),COUNTIF($AD$10:$AD$49,"="&amp;AD24),0)</f>
        <v>0</v>
      </c>
    </row>
    <row r="25" spans="1:33" ht="15">
      <c r="A25" s="264"/>
      <c r="B25" s="283"/>
      <c r="C25" s="468"/>
      <c r="D25" s="469"/>
      <c r="E25" s="426"/>
      <c r="F25" s="460"/>
      <c r="G25" s="461"/>
      <c r="H25" s="284"/>
      <c r="I25" s="289"/>
      <c r="J25" s="285"/>
      <c r="K25" s="285"/>
      <c r="L25" s="285"/>
      <c r="M25" s="303">
        <f t="shared" si="0"/>
      </c>
      <c r="N25" s="303">
        <f t="shared" si="1"/>
      </c>
      <c r="O25" s="303">
        <f t="shared" si="2"/>
      </c>
      <c r="P25" s="304">
        <f>IF(M25&lt;&gt;"",50*MIN(M$10:M$48)/M25,"")</f>
      </c>
      <c r="Q25" s="304">
        <f>IF(N25&lt;&gt;"",50*MIN(N$10:N$48)/N25,"")</f>
      </c>
      <c r="R25" s="304">
        <f>IF(O25&lt;&gt;"",50*MIN(O$10:O$48)/O25,"")</f>
      </c>
      <c r="S25" s="305">
        <f t="shared" si="5"/>
      </c>
      <c r="T25" s="179">
        <f t="shared" si="7"/>
      </c>
      <c r="U25" s="286"/>
      <c r="V25" s="426"/>
      <c r="W25" s="427"/>
      <c r="X25" s="428"/>
      <c r="Y25" s="287"/>
      <c r="Z25" s="28">
        <f t="shared" si="4"/>
        <v>0</v>
      </c>
      <c r="AA25" s="27">
        <f>IF($T25&lt;&gt;"",RANK($Z25,($Z$10:$Z$49),),"")</f>
      </c>
      <c r="AB25" s="34"/>
      <c r="AC25" s="37">
        <f>IF(AA25&lt;&gt;"",AA25+COUNTIF(AA25:AA$49,AA25)-1,AA$49)</f>
        <v>1</v>
      </c>
      <c r="AD25" s="38">
        <f t="shared" si="8"/>
      </c>
      <c r="AE25" s="38">
        <f>IF(UPPER(H25)="J",COUNTIF($AD$10:$AD$49,"="&amp;AD25),0)</f>
        <v>0</v>
      </c>
      <c r="AF25" s="39">
        <f>IF(UPPER(H25)="S",COUNTIF($AD$10:$AD$49,"="&amp;AD25),0)</f>
        <v>0</v>
      </c>
      <c r="AG25" s="39">
        <f>IF(AND(A25="",H25&lt;&gt;""),COUNTIF($AD$10:$AD$49,"="&amp;AD25),0)</f>
        <v>0</v>
      </c>
    </row>
    <row r="26" spans="1:33" ht="15">
      <c r="A26" s="264"/>
      <c r="B26" s="283"/>
      <c r="C26" s="468"/>
      <c r="D26" s="469"/>
      <c r="E26" s="426"/>
      <c r="F26" s="460"/>
      <c r="G26" s="461"/>
      <c r="H26" s="284"/>
      <c r="I26" s="289"/>
      <c r="J26" s="285"/>
      <c r="K26" s="285"/>
      <c r="L26" s="285"/>
      <c r="M26" s="303">
        <f t="shared" si="0"/>
      </c>
      <c r="N26" s="303">
        <f t="shared" si="1"/>
      </c>
      <c r="O26" s="303">
        <f t="shared" si="2"/>
      </c>
      <c r="P26" s="304">
        <f>IF(M26&lt;&gt;"",50*MIN(M$10:M$48)/M26,"")</f>
      </c>
      <c r="Q26" s="304">
        <f>IF(N26&lt;&gt;"",50*MIN(N$10:N$48)/N26,"")</f>
      </c>
      <c r="R26" s="304">
        <f>IF(O26&lt;&gt;"",50*MIN(O$10:O$48)/O26,"")</f>
      </c>
      <c r="S26" s="305">
        <f t="shared" si="5"/>
      </c>
      <c r="T26" s="179">
        <f t="shared" si="7"/>
      </c>
      <c r="U26" s="286"/>
      <c r="V26" s="426"/>
      <c r="W26" s="427"/>
      <c r="X26" s="428"/>
      <c r="Y26" s="287"/>
      <c r="Z26" s="28">
        <f t="shared" si="4"/>
        <v>0</v>
      </c>
      <c r="AA26" s="27">
        <f>IF($T26&lt;&gt;"",RANK($Z26,($Z$10:$Z$49),),"")</f>
      </c>
      <c r="AB26" s="34"/>
      <c r="AC26" s="37">
        <f>IF(AA26&lt;&gt;"",AA26+COUNTIF(AA26:AA$49,AA26)-1,AA$49)</f>
        <v>1</v>
      </c>
      <c r="AD26" s="38">
        <f t="shared" si="8"/>
      </c>
      <c r="AE26" s="38">
        <f>IF(UPPER(H26)="J",COUNTIF($AD$10:$AD$49,"="&amp;AD26),0)</f>
        <v>0</v>
      </c>
      <c r="AF26" s="39">
        <f>IF(UPPER(H26)="S",COUNTIF($AD$10:$AD$49,"="&amp;AD26),0)</f>
        <v>0</v>
      </c>
      <c r="AG26" s="39">
        <f>IF(AND(A26="",H26&lt;&gt;""),COUNTIF($AD$10:$AD$49,"="&amp;AD26),0)</f>
        <v>0</v>
      </c>
    </row>
    <row r="27" spans="1:33" ht="15">
      <c r="A27" s="264"/>
      <c r="B27" s="283"/>
      <c r="C27" s="468"/>
      <c r="D27" s="469"/>
      <c r="E27" s="426"/>
      <c r="F27" s="460"/>
      <c r="G27" s="461"/>
      <c r="H27" s="284"/>
      <c r="I27" s="289"/>
      <c r="J27" s="285"/>
      <c r="K27" s="285"/>
      <c r="L27" s="285"/>
      <c r="M27" s="303">
        <f t="shared" si="0"/>
      </c>
      <c r="N27" s="303">
        <f t="shared" si="1"/>
      </c>
      <c r="O27" s="303">
        <f t="shared" si="2"/>
      </c>
      <c r="P27" s="304">
        <f>IF(M27&lt;&gt;"",50*MIN(M$10:M$48)/M27,"")</f>
      </c>
      <c r="Q27" s="304">
        <f>IF(N27&lt;&gt;"",50*MIN(N$10:N$48)/N27,"")</f>
      </c>
      <c r="R27" s="304">
        <f>IF(O27&lt;&gt;"",50*MIN(O$10:O$48)/O27,"")</f>
      </c>
      <c r="S27" s="305">
        <f t="shared" si="5"/>
      </c>
      <c r="T27" s="179">
        <f t="shared" si="7"/>
      </c>
      <c r="U27" s="286"/>
      <c r="V27" s="426"/>
      <c r="W27" s="427"/>
      <c r="X27" s="428"/>
      <c r="Y27" s="287"/>
      <c r="Z27" s="28">
        <f t="shared" si="4"/>
        <v>0</v>
      </c>
      <c r="AA27" s="27">
        <f>IF($T27&lt;&gt;"",RANK($Z27,($Z$10:$Z$49),),"")</f>
      </c>
      <c r="AB27" s="34"/>
      <c r="AC27" s="37">
        <f>IF(AA27&lt;&gt;"",AA27+COUNTIF(AA27:AA$49,AA27)-1,AA$49)</f>
        <v>1</v>
      </c>
      <c r="AD27" s="38">
        <f t="shared" si="8"/>
      </c>
      <c r="AE27" s="38">
        <f>IF(UPPER(H27)="J",COUNTIF($AD$10:$AD$49,"="&amp;AD27),0)</f>
        <v>0</v>
      </c>
      <c r="AF27" s="39">
        <f>IF(UPPER(H27)="S",COUNTIF($AD$10:$AD$49,"="&amp;AD27),0)</f>
        <v>0</v>
      </c>
      <c r="AG27" s="39">
        <f>IF(AND(A27="",H27&lt;&gt;""),COUNTIF($AD$10:$AD$49,"="&amp;AD27),0)</f>
        <v>0</v>
      </c>
    </row>
    <row r="28" spans="1:33" ht="15">
      <c r="A28" s="264"/>
      <c r="B28" s="283"/>
      <c r="C28" s="468"/>
      <c r="D28" s="469"/>
      <c r="E28" s="426"/>
      <c r="F28" s="460"/>
      <c r="G28" s="461"/>
      <c r="H28" s="284"/>
      <c r="I28" s="289"/>
      <c r="J28" s="285"/>
      <c r="K28" s="285"/>
      <c r="L28" s="285"/>
      <c r="M28" s="303">
        <f t="shared" si="0"/>
      </c>
      <c r="N28" s="303">
        <f t="shared" si="1"/>
      </c>
      <c r="O28" s="303">
        <f t="shared" si="2"/>
      </c>
      <c r="P28" s="304">
        <f>IF(M28&lt;&gt;"",50*MIN(M$10:M$48)/M28,"")</f>
      </c>
      <c r="Q28" s="304">
        <f>IF(N28&lt;&gt;"",50*MIN(N$10:N$48)/N28,"")</f>
      </c>
      <c r="R28" s="304">
        <f>IF(O28&lt;&gt;"",50*MIN(O$10:O$48)/O28,"")</f>
      </c>
      <c r="S28" s="305">
        <f t="shared" si="5"/>
      </c>
      <c r="T28" s="179">
        <f t="shared" si="7"/>
      </c>
      <c r="U28" s="286"/>
      <c r="V28" s="426"/>
      <c r="W28" s="427"/>
      <c r="X28" s="428"/>
      <c r="Y28" s="287"/>
      <c r="Z28" s="28">
        <f t="shared" si="4"/>
        <v>0</v>
      </c>
      <c r="AA28" s="27">
        <f>IF($T28&lt;&gt;"",RANK($Z28,($Z$10:$Z$49),),"")</f>
      </c>
      <c r="AB28" s="34"/>
      <c r="AC28" s="37">
        <f>IF(AA28&lt;&gt;"",AA28+COUNTIF(AA28:AA$49,AA28)-1,AA$49)</f>
        <v>1</v>
      </c>
      <c r="AD28" s="38">
        <f t="shared" si="8"/>
      </c>
      <c r="AE28" s="38">
        <f>IF(UPPER(H28)="J",COUNTIF($AD$10:$AD$49,"="&amp;AD28),0)</f>
        <v>0</v>
      </c>
      <c r="AF28" s="39">
        <f>IF(UPPER(H28)="S",COUNTIF($AD$10:$AD$49,"="&amp;AD28),0)</f>
        <v>0</v>
      </c>
      <c r="AG28" s="39">
        <f>IF(AND(A28="",H28&lt;&gt;""),COUNTIF($AD$10:$AD$49,"="&amp;AD28),0)</f>
        <v>0</v>
      </c>
    </row>
    <row r="29" spans="1:33" ht="15">
      <c r="A29" s="264"/>
      <c r="B29" s="283"/>
      <c r="C29" s="468"/>
      <c r="D29" s="469"/>
      <c r="E29" s="426"/>
      <c r="F29" s="460"/>
      <c r="G29" s="461"/>
      <c r="H29" s="284"/>
      <c r="I29" s="289"/>
      <c r="J29" s="285"/>
      <c r="K29" s="285"/>
      <c r="L29" s="285"/>
      <c r="M29" s="303">
        <f t="shared" si="0"/>
      </c>
      <c r="N29" s="303">
        <f t="shared" si="1"/>
      </c>
      <c r="O29" s="303">
        <f t="shared" si="2"/>
      </c>
      <c r="P29" s="304">
        <f>IF(M29&lt;&gt;"",50*MIN(M$10:M$48)/M29,"")</f>
      </c>
      <c r="Q29" s="304">
        <f>IF(N29&lt;&gt;"",50*MIN(N$10:N$48)/N29,"")</f>
      </c>
      <c r="R29" s="304">
        <f>IF(O29&lt;&gt;"",50*MIN(O$10:O$48)/O29,"")</f>
      </c>
      <c r="S29" s="305">
        <f t="shared" si="5"/>
      </c>
      <c r="T29" s="179">
        <f t="shared" si="7"/>
      </c>
      <c r="U29" s="286"/>
      <c r="V29" s="426"/>
      <c r="W29" s="427"/>
      <c r="X29" s="428"/>
      <c r="Y29" s="287"/>
      <c r="Z29" s="28">
        <f t="shared" si="4"/>
        <v>0</v>
      </c>
      <c r="AA29" s="27">
        <f>IF($T29&lt;&gt;"",RANK($Z29,($Z$10:$Z$49),),"")</f>
      </c>
      <c r="AB29" s="34"/>
      <c r="AC29" s="37">
        <f>IF(AA29&lt;&gt;"",AA29+COUNTIF(AA29:AA$49,AA29)-1,AA$49)</f>
        <v>1</v>
      </c>
      <c r="AD29" s="38">
        <f t="shared" si="8"/>
      </c>
      <c r="AE29" s="38">
        <f>IF(UPPER(H29)="J",COUNTIF($AD$10:$AD$49,"="&amp;AD29),0)</f>
        <v>0</v>
      </c>
      <c r="AF29" s="39">
        <f>IF(UPPER(H29)="S",COUNTIF($AD$10:$AD$49,"="&amp;AD29),0)</f>
        <v>0</v>
      </c>
      <c r="AG29" s="39">
        <f>IF(AND(A29="",H29&lt;&gt;""),COUNTIF($AD$10:$AD$49,"="&amp;AD29),0)</f>
        <v>0</v>
      </c>
    </row>
    <row r="30" spans="1:33" ht="15">
      <c r="A30" s="264"/>
      <c r="B30" s="283"/>
      <c r="C30" s="468"/>
      <c r="D30" s="469"/>
      <c r="E30" s="426"/>
      <c r="F30" s="460"/>
      <c r="G30" s="461"/>
      <c r="H30" s="284"/>
      <c r="I30" s="289"/>
      <c r="J30" s="285"/>
      <c r="K30" s="285"/>
      <c r="L30" s="285"/>
      <c r="M30" s="303">
        <f t="shared" si="0"/>
      </c>
      <c r="N30" s="303">
        <f t="shared" si="1"/>
      </c>
      <c r="O30" s="303">
        <f t="shared" si="2"/>
      </c>
      <c r="P30" s="304">
        <f>IF(M30&lt;&gt;"",50*MIN(M$10:M$48)/M30,"")</f>
      </c>
      <c r="Q30" s="304">
        <f>IF(N30&lt;&gt;"",50*MIN(N$10:N$48)/N30,"")</f>
      </c>
      <c r="R30" s="304">
        <f>IF(O30&lt;&gt;"",50*MIN(O$10:O$48)/O30,"")</f>
      </c>
      <c r="S30" s="305">
        <f t="shared" si="5"/>
      </c>
      <c r="T30" s="179">
        <f t="shared" si="7"/>
      </c>
      <c r="U30" s="286"/>
      <c r="V30" s="426"/>
      <c r="W30" s="427"/>
      <c r="X30" s="428"/>
      <c r="Y30" s="287"/>
      <c r="Z30" s="28">
        <f t="shared" si="4"/>
        <v>0</v>
      </c>
      <c r="AA30" s="27">
        <f>IF($T30&lt;&gt;"",RANK($Z30,($Z$10:$Z$49),),"")</f>
      </c>
      <c r="AB30" s="34"/>
      <c r="AC30" s="37">
        <f>IF(AA30&lt;&gt;"",AA30+COUNTIF(AA30:AA$49,AA30)-1,AA$49)</f>
        <v>1</v>
      </c>
      <c r="AD30" s="38">
        <f t="shared" si="8"/>
      </c>
      <c r="AE30" s="38">
        <f>IF(UPPER(H30)="J",COUNTIF($AD$10:$AD$49,"="&amp;AD30),0)</f>
        <v>0</v>
      </c>
      <c r="AF30" s="39">
        <f>IF(UPPER(H30)="S",COUNTIF($AD$10:$AD$49,"="&amp;AD30),0)</f>
        <v>0</v>
      </c>
      <c r="AG30" s="39">
        <f>IF(AND(A30="",H30&lt;&gt;""),COUNTIF($AD$10:$AD$49,"="&amp;AD30),0)</f>
        <v>0</v>
      </c>
    </row>
    <row r="31" spans="1:33" ht="15">
      <c r="A31" s="264"/>
      <c r="B31" s="283"/>
      <c r="C31" s="468"/>
      <c r="D31" s="469"/>
      <c r="E31" s="426"/>
      <c r="F31" s="460"/>
      <c r="G31" s="461"/>
      <c r="H31" s="284"/>
      <c r="I31" s="289"/>
      <c r="J31" s="285"/>
      <c r="K31" s="285"/>
      <c r="L31" s="285"/>
      <c r="M31" s="303">
        <f t="shared" si="0"/>
      </c>
      <c r="N31" s="303">
        <f t="shared" si="1"/>
      </c>
      <c r="O31" s="303">
        <f t="shared" si="2"/>
      </c>
      <c r="P31" s="304">
        <f>IF(M31&lt;&gt;"",50*MIN(M$10:M$48)/M31,"")</f>
      </c>
      <c r="Q31" s="304">
        <f>IF(N31&lt;&gt;"",50*MIN(N$10:N$48)/N31,"")</f>
      </c>
      <c r="R31" s="304">
        <f>IF(O31&lt;&gt;"",50*MIN(O$10:O$48)/O31,"")</f>
      </c>
      <c r="S31" s="305">
        <f t="shared" si="5"/>
      </c>
      <c r="T31" s="179">
        <f t="shared" si="7"/>
      </c>
      <c r="U31" s="286"/>
      <c r="V31" s="426"/>
      <c r="W31" s="427"/>
      <c r="X31" s="428"/>
      <c r="Y31" s="287"/>
      <c r="Z31" s="28">
        <f t="shared" si="4"/>
        <v>0</v>
      </c>
      <c r="AA31" s="27">
        <f>IF($T31&lt;&gt;"",RANK($Z31,($Z$10:$Z$49),),"")</f>
      </c>
      <c r="AB31" s="34"/>
      <c r="AC31" s="37">
        <f>IF(AA31&lt;&gt;"",AA31+COUNTIF(AA31:AA$49,AA31)-1,AA$49)</f>
        <v>1</v>
      </c>
      <c r="AD31" s="38">
        <f t="shared" si="8"/>
      </c>
      <c r="AE31" s="38">
        <f>IF(UPPER(H31)="J",COUNTIF($AD$10:$AD$49,"="&amp;AD31),0)</f>
        <v>0</v>
      </c>
      <c r="AF31" s="39">
        <f>IF(UPPER(H31)="S",COUNTIF($AD$10:$AD$49,"="&amp;AD31),0)</f>
        <v>0</v>
      </c>
      <c r="AG31" s="39">
        <f>IF(AND(A31="",H31&lt;&gt;""),COUNTIF($AD$10:$AD$49,"="&amp;AD31),0)</f>
        <v>0</v>
      </c>
    </row>
    <row r="32" spans="1:33" ht="15">
      <c r="A32" s="264"/>
      <c r="B32" s="283"/>
      <c r="C32" s="468"/>
      <c r="D32" s="469"/>
      <c r="E32" s="426"/>
      <c r="F32" s="460"/>
      <c r="G32" s="461"/>
      <c r="H32" s="284"/>
      <c r="I32" s="289"/>
      <c r="J32" s="285"/>
      <c r="K32" s="285"/>
      <c r="L32" s="285"/>
      <c r="M32" s="303">
        <f t="shared" si="0"/>
      </c>
      <c r="N32" s="303">
        <f t="shared" si="1"/>
      </c>
      <c r="O32" s="303">
        <f t="shared" si="2"/>
      </c>
      <c r="P32" s="304">
        <f>IF(M32&lt;&gt;"",50*MIN(M$10:M$48)/M32,"")</f>
      </c>
      <c r="Q32" s="304">
        <f>IF(N32&lt;&gt;"",50*MIN(N$10:N$48)/N32,"")</f>
      </c>
      <c r="R32" s="304">
        <f>IF(O32&lt;&gt;"",50*MIN(O$10:O$48)/O32,"")</f>
      </c>
      <c r="S32" s="305">
        <f t="shared" si="5"/>
      </c>
      <c r="T32" s="179">
        <f t="shared" si="7"/>
      </c>
      <c r="U32" s="286"/>
      <c r="V32" s="426"/>
      <c r="W32" s="427"/>
      <c r="X32" s="428"/>
      <c r="Y32" s="287"/>
      <c r="Z32" s="28">
        <f t="shared" si="4"/>
        <v>0</v>
      </c>
      <c r="AA32" s="27">
        <f>IF($T32&lt;&gt;"",RANK($Z32,($Z$10:$Z$49),),"")</f>
      </c>
      <c r="AB32" s="34"/>
      <c r="AC32" s="37">
        <f>IF(AA32&lt;&gt;"",AA32+COUNTIF(AA32:AA$49,AA32)-1,AA$49)</f>
        <v>1</v>
      </c>
      <c r="AD32" s="38">
        <f t="shared" si="8"/>
      </c>
      <c r="AE32" s="38">
        <f>IF(UPPER(H32)="J",COUNTIF($AD$10:$AD$49,"="&amp;AD32),0)</f>
        <v>0</v>
      </c>
      <c r="AF32" s="39">
        <f>IF(UPPER(H32)="S",COUNTIF($AD$10:$AD$49,"="&amp;AD32),0)</f>
        <v>0</v>
      </c>
      <c r="AG32" s="39">
        <f>IF(AND(A32="",H32&lt;&gt;""),COUNTIF($AD$10:$AD$49,"="&amp;AD32),0)</f>
        <v>0</v>
      </c>
    </row>
    <row r="33" spans="1:33" ht="15">
      <c r="A33" s="264"/>
      <c r="B33" s="283"/>
      <c r="C33" s="468"/>
      <c r="D33" s="469"/>
      <c r="E33" s="426"/>
      <c r="F33" s="460"/>
      <c r="G33" s="461"/>
      <c r="H33" s="284"/>
      <c r="I33" s="289"/>
      <c r="J33" s="285"/>
      <c r="K33" s="285"/>
      <c r="L33" s="285"/>
      <c r="M33" s="303">
        <f t="shared" si="0"/>
      </c>
      <c r="N33" s="303">
        <f t="shared" si="1"/>
      </c>
      <c r="O33" s="303">
        <f t="shared" si="2"/>
      </c>
      <c r="P33" s="304">
        <f>IF(M33&lt;&gt;"",50*MIN(M$10:M$48)/M33,"")</f>
      </c>
      <c r="Q33" s="304">
        <f>IF(N33&lt;&gt;"",50*MIN(N$10:N$48)/N33,"")</f>
      </c>
      <c r="R33" s="304">
        <f>IF(O33&lt;&gt;"",50*MIN(O$10:O$48)/O33,"")</f>
      </c>
      <c r="S33" s="305">
        <f t="shared" si="5"/>
      </c>
      <c r="T33" s="179">
        <f t="shared" si="7"/>
      </c>
      <c r="U33" s="286"/>
      <c r="V33" s="426"/>
      <c r="W33" s="427"/>
      <c r="X33" s="428"/>
      <c r="Y33" s="287"/>
      <c r="Z33" s="28">
        <f t="shared" si="4"/>
        <v>0</v>
      </c>
      <c r="AA33" s="27">
        <f>IF($T33&lt;&gt;"",RANK($Z33,($Z$10:$Z$49),),"")</f>
      </c>
      <c r="AB33" s="34"/>
      <c r="AC33" s="37">
        <f>IF(AA33&lt;&gt;"",AA33+COUNTIF(AA33:AA$49,AA33)-1,AA$49)</f>
        <v>1</v>
      </c>
      <c r="AD33" s="38">
        <f t="shared" si="8"/>
      </c>
      <c r="AE33" s="38">
        <f>IF(UPPER(H33)="J",COUNTIF($AD$10:$AD$49,"="&amp;AD33),0)</f>
        <v>0</v>
      </c>
      <c r="AF33" s="39">
        <f>IF(UPPER(H33)="S",COUNTIF($AD$10:$AD$49,"="&amp;AD33),0)</f>
        <v>0</v>
      </c>
      <c r="AG33" s="39">
        <f>IF(AND(A33="",H33&lt;&gt;""),COUNTIF($AD$10:$AD$49,"="&amp;AD33),0)</f>
        <v>0</v>
      </c>
    </row>
    <row r="34" spans="1:33" ht="15">
      <c r="A34" s="264"/>
      <c r="B34" s="283"/>
      <c r="C34" s="468"/>
      <c r="D34" s="469"/>
      <c r="E34" s="426"/>
      <c r="F34" s="460"/>
      <c r="G34" s="461"/>
      <c r="H34" s="284"/>
      <c r="I34" s="289"/>
      <c r="J34" s="285"/>
      <c r="K34" s="285"/>
      <c r="L34" s="285"/>
      <c r="M34" s="303">
        <f t="shared" si="0"/>
      </c>
      <c r="N34" s="303">
        <f t="shared" si="1"/>
      </c>
      <c r="O34" s="303">
        <f t="shared" si="2"/>
      </c>
      <c r="P34" s="304">
        <f>IF(M34&lt;&gt;"",50*MIN(M$10:M$48)/M34,"")</f>
      </c>
      <c r="Q34" s="304">
        <f>IF(N34&lt;&gt;"",50*MIN(N$10:N$48)/N34,"")</f>
      </c>
      <c r="R34" s="304">
        <f>IF(O34&lt;&gt;"",50*MIN(O$10:O$48)/O34,"")</f>
      </c>
      <c r="S34" s="305">
        <f t="shared" si="5"/>
      </c>
      <c r="T34" s="179">
        <f t="shared" si="7"/>
      </c>
      <c r="U34" s="286"/>
      <c r="V34" s="426"/>
      <c r="W34" s="427"/>
      <c r="X34" s="428"/>
      <c r="Y34" s="287"/>
      <c r="Z34" s="28">
        <f t="shared" si="4"/>
        <v>0</v>
      </c>
      <c r="AA34" s="27">
        <f>IF($T34&lt;&gt;"",RANK($Z34,($Z$10:$Z$49),),"")</f>
      </c>
      <c r="AB34" s="34"/>
      <c r="AC34" s="37">
        <f>IF(AA34&lt;&gt;"",AA34+COUNTIF(AA34:AA$49,AA34)-1,AA$49)</f>
        <v>1</v>
      </c>
      <c r="AD34" s="38">
        <f t="shared" si="6"/>
      </c>
      <c r="AE34" s="38">
        <f>IF(UPPER(H34)="J",COUNTIF($AD$10:$AD$49,"="&amp;AD34),0)</f>
        <v>0</v>
      </c>
      <c r="AF34" s="39">
        <f>IF(UPPER(H34)="S",COUNTIF($AD$10:$AD$49,"="&amp;AD34),0)</f>
        <v>0</v>
      </c>
      <c r="AG34" s="39">
        <f>IF(AND(A34="",H34&lt;&gt;""),COUNTIF($AD$10:$AD$49,"="&amp;AD34),0)</f>
        <v>0</v>
      </c>
    </row>
    <row r="35" spans="1:33" ht="15">
      <c r="A35" s="264"/>
      <c r="B35" s="283"/>
      <c r="C35" s="468"/>
      <c r="D35" s="469"/>
      <c r="E35" s="426"/>
      <c r="F35" s="427"/>
      <c r="G35" s="467"/>
      <c r="H35" s="284"/>
      <c r="I35" s="289"/>
      <c r="J35" s="285"/>
      <c r="K35" s="285"/>
      <c r="L35" s="285"/>
      <c r="M35" s="303">
        <f t="shared" si="0"/>
      </c>
      <c r="N35" s="303">
        <f t="shared" si="1"/>
      </c>
      <c r="O35" s="303">
        <f t="shared" si="2"/>
      </c>
      <c r="P35" s="304">
        <f>IF(M35&lt;&gt;"",50*MIN(M$10:M$48)/M35,"")</f>
      </c>
      <c r="Q35" s="304">
        <f>IF(N35&lt;&gt;"",50*MIN(N$10:N$48)/N35,"")</f>
      </c>
      <c r="R35" s="304">
        <f>IF(O35&lt;&gt;"",50*MIN(O$10:O$48)/O35,"")</f>
      </c>
      <c r="S35" s="305">
        <f t="shared" si="5"/>
      </c>
      <c r="T35" s="179">
        <f t="shared" si="7"/>
      </c>
      <c r="U35" s="286"/>
      <c r="V35" s="426"/>
      <c r="W35" s="427"/>
      <c r="X35" s="428"/>
      <c r="Y35" s="287"/>
      <c r="Z35" s="28">
        <f t="shared" si="4"/>
        <v>0</v>
      </c>
      <c r="AA35" s="27">
        <f>IF($T35&lt;&gt;"",RANK($Z35,($Z$10:$Z$49),),"")</f>
      </c>
      <c r="AB35" s="34"/>
      <c r="AC35" s="37">
        <f>IF(AA35&lt;&gt;"",AA35+COUNTIF(AA35:AA$49,AA35)-1,AA$49)</f>
        <v>1</v>
      </c>
      <c r="AD35" s="38">
        <f t="shared" si="6"/>
      </c>
      <c r="AE35" s="38">
        <f>IF(UPPER(H35)="J",COUNTIF($AD$10:$AD$49,"="&amp;AD35),0)</f>
        <v>0</v>
      </c>
      <c r="AF35" s="39">
        <f>IF(UPPER(H35)="S",COUNTIF($AD$10:$AD$49,"="&amp;AD35),0)</f>
        <v>0</v>
      </c>
      <c r="AG35" s="39">
        <f>IF(AND(A35="",H35&lt;&gt;""),COUNTIF($AD$10:$AD$49,"="&amp;AD35),0)</f>
        <v>0</v>
      </c>
    </row>
    <row r="36" spans="1:33" ht="15">
      <c r="A36" s="264"/>
      <c r="B36" s="283"/>
      <c r="C36" s="468"/>
      <c r="D36" s="469"/>
      <c r="E36" s="426"/>
      <c r="F36" s="427"/>
      <c r="G36" s="467"/>
      <c r="H36" s="284"/>
      <c r="I36" s="289"/>
      <c r="J36" s="285"/>
      <c r="K36" s="285"/>
      <c r="L36" s="285"/>
      <c r="M36" s="303">
        <f t="shared" si="0"/>
      </c>
      <c r="N36" s="303">
        <f t="shared" si="1"/>
      </c>
      <c r="O36" s="303">
        <f t="shared" si="2"/>
      </c>
      <c r="P36" s="304">
        <f>IF(M36&lt;&gt;"",50*MIN(M$10:M$48)/M36,"")</f>
      </c>
      <c r="Q36" s="304">
        <f>IF(N36&lt;&gt;"",50*MIN(N$10:N$48)/N36,"")</f>
      </c>
      <c r="R36" s="304">
        <f>IF(O36&lt;&gt;"",50*MIN(O$10:O$48)/O36,"")</f>
      </c>
      <c r="S36" s="305">
        <f t="shared" si="5"/>
      </c>
      <c r="T36" s="179">
        <f t="shared" si="7"/>
      </c>
      <c r="U36" s="286"/>
      <c r="V36" s="426"/>
      <c r="W36" s="427"/>
      <c r="X36" s="428"/>
      <c r="Y36" s="287"/>
      <c r="Z36" s="28">
        <f t="shared" si="4"/>
        <v>0</v>
      </c>
      <c r="AA36" s="27">
        <f>IF($T36&lt;&gt;"",RANK($Z36,($Z$10:$Z$49),),"")</f>
      </c>
      <c r="AB36" s="34"/>
      <c r="AC36" s="37">
        <f>IF(AA36&lt;&gt;"",AA36+COUNTIF(AA36:AA$49,AA36)-1,AA$49)</f>
        <v>1</v>
      </c>
      <c r="AD36" s="38">
        <f t="shared" si="6"/>
      </c>
      <c r="AE36" s="38">
        <f>IF(UPPER(H36)="J",COUNTIF($AD$10:$AD$49,"="&amp;AD36),0)</f>
        <v>0</v>
      </c>
      <c r="AF36" s="39">
        <f>IF(UPPER(H36)="S",COUNTIF($AD$10:$AD$49,"="&amp;AD36),0)</f>
        <v>0</v>
      </c>
      <c r="AG36" s="39">
        <f>IF(AND(A36="",H36&lt;&gt;""),COUNTIF($AD$10:$AD$49,"="&amp;AD36),0)</f>
        <v>0</v>
      </c>
    </row>
    <row r="37" spans="1:33" ht="15">
      <c r="A37" s="264"/>
      <c r="B37" s="283"/>
      <c r="C37" s="468"/>
      <c r="D37" s="469"/>
      <c r="E37" s="426"/>
      <c r="F37" s="427"/>
      <c r="G37" s="467"/>
      <c r="H37" s="284"/>
      <c r="I37" s="289"/>
      <c r="J37" s="285"/>
      <c r="K37" s="285"/>
      <c r="L37" s="285"/>
      <c r="M37" s="303">
        <f t="shared" si="0"/>
      </c>
      <c r="N37" s="303">
        <f t="shared" si="1"/>
      </c>
      <c r="O37" s="303">
        <f t="shared" si="2"/>
      </c>
      <c r="P37" s="304">
        <f>IF(M37&lt;&gt;"",50*MIN(M$10:M$48)/M37,"")</f>
      </c>
      <c r="Q37" s="304">
        <f>IF(N37&lt;&gt;"",50*MIN(N$10:N$48)/N37,"")</f>
      </c>
      <c r="R37" s="304">
        <f>IF(O37&lt;&gt;"",50*MIN(O$10:O$48)/O37,"")</f>
      </c>
      <c r="S37" s="305">
        <f t="shared" si="5"/>
      </c>
      <c r="T37" s="179">
        <f t="shared" si="7"/>
      </c>
      <c r="U37" s="286"/>
      <c r="V37" s="426"/>
      <c r="W37" s="427"/>
      <c r="X37" s="428"/>
      <c r="Y37" s="287"/>
      <c r="Z37" s="28">
        <f t="shared" si="4"/>
        <v>0</v>
      </c>
      <c r="AA37" s="27">
        <f>IF($T37&lt;&gt;"",RANK($Z37,($Z$10:$Z$49),),"")</f>
      </c>
      <c r="AB37" s="34"/>
      <c r="AC37" s="37">
        <f>IF(AA37&lt;&gt;"",AA37+COUNTIF(AA37:AA$49,AA37)-1,AA$49)</f>
        <v>1</v>
      </c>
      <c r="AD37" s="38">
        <f t="shared" si="6"/>
      </c>
      <c r="AE37" s="38">
        <f>IF(UPPER(H37)="J",COUNTIF($AD$10:$AD$49,"="&amp;AD37),0)</f>
        <v>0</v>
      </c>
      <c r="AF37" s="39">
        <f>IF(UPPER(H37)="S",COUNTIF($AD$10:$AD$49,"="&amp;AD37),0)</f>
        <v>0</v>
      </c>
      <c r="AG37" s="39">
        <f>IF(AND(A37="",H37&lt;&gt;""),COUNTIF($AD$10:$AD$49,"="&amp;AD37),0)</f>
        <v>0</v>
      </c>
    </row>
    <row r="38" spans="1:33" ht="15">
      <c r="A38" s="264"/>
      <c r="B38" s="283"/>
      <c r="C38" s="468"/>
      <c r="D38" s="469"/>
      <c r="E38" s="426"/>
      <c r="F38" s="427"/>
      <c r="G38" s="467"/>
      <c r="H38" s="284"/>
      <c r="I38" s="289"/>
      <c r="J38" s="285"/>
      <c r="K38" s="285"/>
      <c r="L38" s="285"/>
      <c r="M38" s="303">
        <f t="shared" si="0"/>
      </c>
      <c r="N38" s="303">
        <f t="shared" si="1"/>
      </c>
      <c r="O38" s="303">
        <f t="shared" si="2"/>
      </c>
      <c r="P38" s="304">
        <f>IF(M38&lt;&gt;"",50*MIN(M$10:M$48)/M38,"")</f>
      </c>
      <c r="Q38" s="304">
        <f>IF(N38&lt;&gt;"",50*MIN(N$10:N$48)/N38,"")</f>
      </c>
      <c r="R38" s="304">
        <f>IF(O38&lt;&gt;"",50*MIN(O$10:O$48)/O38,"")</f>
      </c>
      <c r="S38" s="305">
        <f t="shared" si="5"/>
      </c>
      <c r="T38" s="179">
        <f t="shared" si="7"/>
      </c>
      <c r="U38" s="286"/>
      <c r="V38" s="426"/>
      <c r="W38" s="427"/>
      <c r="X38" s="428"/>
      <c r="Y38" s="287"/>
      <c r="Z38" s="28">
        <f t="shared" si="4"/>
        <v>0</v>
      </c>
      <c r="AA38" s="27">
        <f>IF($T38&lt;&gt;"",RANK($Z38,($Z$10:$Z$49),),"")</f>
      </c>
      <c r="AB38" s="34"/>
      <c r="AC38" s="37">
        <f>IF(AA38&lt;&gt;"",AA38+COUNTIF(AA38:AA$49,AA38)-1,AA$49)</f>
        <v>1</v>
      </c>
      <c r="AD38" s="38">
        <f t="shared" si="6"/>
      </c>
      <c r="AE38" s="38">
        <f>IF(UPPER(H38)="J",COUNTIF($AD$10:$AD$49,"="&amp;AD38),0)</f>
        <v>0</v>
      </c>
      <c r="AF38" s="39">
        <f>IF(UPPER(H38)="S",COUNTIF($AD$10:$AD$49,"="&amp;AD38),0)</f>
        <v>0</v>
      </c>
      <c r="AG38" s="39">
        <f>IF(AND(A38="",H38&lt;&gt;""),COUNTIF($AD$10:$AD$49,"="&amp;AD38),0)</f>
        <v>0</v>
      </c>
    </row>
    <row r="39" spans="1:33" ht="15">
      <c r="A39" s="264"/>
      <c r="B39" s="283"/>
      <c r="C39" s="468"/>
      <c r="D39" s="469"/>
      <c r="E39" s="426"/>
      <c r="F39" s="460"/>
      <c r="G39" s="461"/>
      <c r="H39" s="284"/>
      <c r="I39" s="289"/>
      <c r="J39" s="285"/>
      <c r="K39" s="285"/>
      <c r="L39" s="285"/>
      <c r="M39" s="303">
        <f t="shared" si="0"/>
      </c>
      <c r="N39" s="303">
        <f t="shared" si="1"/>
      </c>
      <c r="O39" s="303">
        <f t="shared" si="2"/>
      </c>
      <c r="P39" s="304">
        <f>IF(M39&lt;&gt;"",50*MIN(M$10:M$48)/M39,"")</f>
      </c>
      <c r="Q39" s="304">
        <f>IF(N39&lt;&gt;"",50*MIN(N$10:N$48)/N39,"")</f>
      </c>
      <c r="R39" s="304">
        <f>IF(O39&lt;&gt;"",50*MIN(O$10:O$48)/O39,"")</f>
      </c>
      <c r="S39" s="305">
        <f t="shared" si="5"/>
      </c>
      <c r="T39" s="179">
        <f t="shared" si="7"/>
      </c>
      <c r="U39" s="286"/>
      <c r="V39" s="426"/>
      <c r="W39" s="427"/>
      <c r="X39" s="428"/>
      <c r="Y39" s="287"/>
      <c r="Z39" s="28">
        <f t="shared" si="4"/>
        <v>0</v>
      </c>
      <c r="AA39" s="27">
        <f>IF($T39&lt;&gt;"",RANK($Z39,($Z$10:$Z$49),),"")</f>
      </c>
      <c r="AB39" s="34"/>
      <c r="AC39" s="37">
        <f>IF(AA39&lt;&gt;"",AA39+COUNTIF(AA39:AA$49,AA39)-1,AA$49)</f>
        <v>1</v>
      </c>
      <c r="AD39" s="38">
        <f t="shared" si="6"/>
      </c>
      <c r="AE39" s="38">
        <f>IF(UPPER(H39)="J",COUNTIF($AD$10:$AD$49,"="&amp;AD39),0)</f>
        <v>0</v>
      </c>
      <c r="AF39" s="39">
        <f>IF(UPPER(H39)="S",COUNTIF($AD$10:$AD$49,"="&amp;AD39),0)</f>
        <v>0</v>
      </c>
      <c r="AG39" s="39">
        <f>IF(AND(A39="",H39&lt;&gt;""),COUNTIF($AD$10:$AD$49,"="&amp;AD39),0)</f>
        <v>0</v>
      </c>
    </row>
    <row r="40" spans="1:33" ht="15">
      <c r="A40" s="264"/>
      <c r="B40" s="283"/>
      <c r="C40" s="468"/>
      <c r="D40" s="469"/>
      <c r="E40" s="426"/>
      <c r="F40" s="427"/>
      <c r="G40" s="467"/>
      <c r="H40" s="284"/>
      <c r="I40" s="289"/>
      <c r="J40" s="285"/>
      <c r="K40" s="285"/>
      <c r="L40" s="285"/>
      <c r="M40" s="303">
        <f t="shared" si="0"/>
      </c>
      <c r="N40" s="303">
        <f t="shared" si="1"/>
      </c>
      <c r="O40" s="303">
        <f t="shared" si="2"/>
      </c>
      <c r="P40" s="304">
        <f>IF(M40&lt;&gt;"",50*MIN(M$10:M$48)/M40,"")</f>
      </c>
      <c r="Q40" s="304">
        <f>IF(N40&lt;&gt;"",50*MIN(N$10:N$48)/N40,"")</f>
      </c>
      <c r="R40" s="304">
        <f>IF(O40&lt;&gt;"",50*MIN(O$10:O$48)/O40,"")</f>
      </c>
      <c r="S40" s="305">
        <f t="shared" si="5"/>
      </c>
      <c r="T40" s="179">
        <f t="shared" si="7"/>
      </c>
      <c r="U40" s="286"/>
      <c r="V40" s="426"/>
      <c r="W40" s="427"/>
      <c r="X40" s="428"/>
      <c r="Y40" s="287"/>
      <c r="Z40" s="28">
        <f t="shared" si="4"/>
        <v>0</v>
      </c>
      <c r="AA40" s="27">
        <f>IF($T40&lt;&gt;"",RANK($Z40,($Z$10:$Z$49),),"")</f>
      </c>
      <c r="AB40" s="34"/>
      <c r="AC40" s="37">
        <f>IF(AA40&lt;&gt;"",AA40+COUNTIF(AA40:AA$49,AA40)-1,AA$49)</f>
        <v>1</v>
      </c>
      <c r="AD40" s="38">
        <f t="shared" si="6"/>
      </c>
      <c r="AE40" s="38">
        <f>IF(UPPER(H40)="J",COUNTIF($AD$10:$AD$49,"="&amp;AD40),0)</f>
        <v>0</v>
      </c>
      <c r="AF40" s="39">
        <f>IF(UPPER(H40)="S",COUNTIF($AD$10:$AD$49,"="&amp;AD40),0)</f>
        <v>0</v>
      </c>
      <c r="AG40" s="39">
        <f>IF(AND(A40="",H40&lt;&gt;""),COUNTIF($AD$10:$AD$49,"="&amp;AD40),0)</f>
        <v>0</v>
      </c>
    </row>
    <row r="41" spans="1:33" ht="15">
      <c r="A41" s="264"/>
      <c r="B41" s="283"/>
      <c r="C41" s="468"/>
      <c r="D41" s="469"/>
      <c r="E41" s="426"/>
      <c r="F41" s="460"/>
      <c r="G41" s="461"/>
      <c r="H41" s="284"/>
      <c r="I41" s="289"/>
      <c r="J41" s="285"/>
      <c r="K41" s="285"/>
      <c r="L41" s="285"/>
      <c r="M41" s="303">
        <f t="shared" si="0"/>
      </c>
      <c r="N41" s="303">
        <f t="shared" si="1"/>
      </c>
      <c r="O41" s="303">
        <f t="shared" si="2"/>
      </c>
      <c r="P41" s="304">
        <f>IF(M41&lt;&gt;"",50*MIN(M$10:M$48)/M41,"")</f>
      </c>
      <c r="Q41" s="304">
        <f>IF(N41&lt;&gt;"",50*MIN(N$10:N$48)/N41,"")</f>
      </c>
      <c r="R41" s="304">
        <f>IF(O41&lt;&gt;"",50*MIN(O$10:O$48)/O41,"")</f>
      </c>
      <c r="S41" s="305">
        <f t="shared" si="5"/>
      </c>
      <c r="T41" s="179">
        <f t="shared" si="7"/>
      </c>
      <c r="U41" s="286"/>
      <c r="V41" s="426"/>
      <c r="W41" s="427"/>
      <c r="X41" s="428"/>
      <c r="Y41" s="287"/>
      <c r="Z41" s="28">
        <f t="shared" si="4"/>
        <v>0</v>
      </c>
      <c r="AA41" s="27">
        <f>IF($T41&lt;&gt;"",RANK($Z41,($Z$10:$Z$49),),"")</f>
      </c>
      <c r="AB41" s="34"/>
      <c r="AC41" s="37">
        <f>IF(AA41&lt;&gt;"",AA41+COUNTIF(AA41:AA$49,AA41)-1,AA$49)</f>
        <v>1</v>
      </c>
      <c r="AD41" s="38">
        <f t="shared" si="6"/>
      </c>
      <c r="AE41" s="38">
        <f>IF(UPPER(H41)="J",COUNTIF($AD$10:$AD$49,"="&amp;AD41),0)</f>
        <v>0</v>
      </c>
      <c r="AF41" s="39">
        <f>IF(UPPER(H41)="S",COUNTIF($AD$10:$AD$49,"="&amp;AD41),0)</f>
        <v>0</v>
      </c>
      <c r="AG41" s="39">
        <f>IF(AND(A41="",H41&lt;&gt;""),COUNTIF($AD$10:$AD$49,"="&amp;AD41),0)</f>
        <v>0</v>
      </c>
    </row>
    <row r="42" spans="1:33" ht="15">
      <c r="A42" s="264"/>
      <c r="B42" s="283"/>
      <c r="C42" s="468"/>
      <c r="D42" s="469"/>
      <c r="E42" s="426"/>
      <c r="F42" s="427"/>
      <c r="G42" s="467"/>
      <c r="H42" s="284"/>
      <c r="I42" s="289"/>
      <c r="J42" s="285"/>
      <c r="K42" s="285"/>
      <c r="L42" s="285"/>
      <c r="M42" s="303">
        <f t="shared" si="0"/>
      </c>
      <c r="N42" s="303">
        <f t="shared" si="1"/>
      </c>
      <c r="O42" s="303">
        <f t="shared" si="2"/>
      </c>
      <c r="P42" s="304">
        <f>IF(M42&lt;&gt;"",50*MIN(M$10:M$48)/M42,"")</f>
      </c>
      <c r="Q42" s="304">
        <f>IF(N42&lt;&gt;"",50*MIN(N$10:N$48)/N42,"")</f>
      </c>
      <c r="R42" s="304">
        <f>IF(O42&lt;&gt;"",50*MIN(O$10:O$48)/O42,"")</f>
      </c>
      <c r="S42" s="305">
        <f t="shared" si="5"/>
      </c>
      <c r="T42" s="179">
        <f t="shared" si="7"/>
      </c>
      <c r="U42" s="286"/>
      <c r="V42" s="426"/>
      <c r="W42" s="427"/>
      <c r="X42" s="428"/>
      <c r="Y42" s="287"/>
      <c r="Z42" s="28">
        <f t="shared" si="4"/>
        <v>0</v>
      </c>
      <c r="AA42" s="27">
        <f>IF($T42&lt;&gt;"",RANK($Z42,($Z$10:$Z$49),),"")</f>
      </c>
      <c r="AB42" s="34"/>
      <c r="AC42" s="37">
        <f>IF(AA42&lt;&gt;"",AA42+COUNTIF(AA42:AA$49,AA42)-1,AA$49)</f>
        <v>1</v>
      </c>
      <c r="AD42" s="38">
        <f t="shared" si="6"/>
      </c>
      <c r="AE42" s="38">
        <f>IF(UPPER(H42)="J",COUNTIF($AD$10:$AD$49,"="&amp;AD42),0)</f>
        <v>0</v>
      </c>
      <c r="AF42" s="39">
        <f>IF(UPPER(H42)="S",COUNTIF($AD$10:$AD$49,"="&amp;AD42),0)</f>
        <v>0</v>
      </c>
      <c r="AG42" s="39">
        <f>IF(AND(A42="",H42&lt;&gt;""),COUNTIF($AD$10:$AD$49,"="&amp;AD42),0)</f>
        <v>0</v>
      </c>
    </row>
    <row r="43" spans="1:33" ht="15">
      <c r="A43" s="264"/>
      <c r="B43" s="283"/>
      <c r="C43" s="468"/>
      <c r="D43" s="469"/>
      <c r="E43" s="426"/>
      <c r="F43" s="427"/>
      <c r="G43" s="467"/>
      <c r="H43" s="284"/>
      <c r="I43" s="289"/>
      <c r="J43" s="285"/>
      <c r="K43" s="285"/>
      <c r="L43" s="285"/>
      <c r="M43" s="303">
        <f t="shared" si="0"/>
      </c>
      <c r="N43" s="303">
        <f t="shared" si="1"/>
      </c>
      <c r="O43" s="303">
        <f t="shared" si="2"/>
      </c>
      <c r="P43" s="304">
        <f>IF(M43&lt;&gt;"",50*MIN(M$10:M$48)/M43,"")</f>
      </c>
      <c r="Q43" s="304">
        <f>IF(N43&lt;&gt;"",50*MIN(N$10:N$48)/N43,"")</f>
      </c>
      <c r="R43" s="304">
        <f>IF(O43&lt;&gt;"",50*MIN(O$10:O$48)/O43,"")</f>
      </c>
      <c r="S43" s="305">
        <f t="shared" si="5"/>
      </c>
      <c r="T43" s="179">
        <f t="shared" si="7"/>
      </c>
      <c r="U43" s="286"/>
      <c r="V43" s="426"/>
      <c r="W43" s="427"/>
      <c r="X43" s="428"/>
      <c r="Y43" s="287"/>
      <c r="Z43" s="28">
        <f t="shared" si="4"/>
        <v>0</v>
      </c>
      <c r="AA43" s="27">
        <f>IF($T43&lt;&gt;"",RANK($Z43,($Z$10:$Z$49),),"")</f>
      </c>
      <c r="AB43" s="34"/>
      <c r="AC43" s="37">
        <f>IF(AA43&lt;&gt;"",AA43+COUNTIF(AA43:AA$49,AA43)-1,AA$49)</f>
        <v>1</v>
      </c>
      <c r="AD43" s="38">
        <f t="shared" si="6"/>
      </c>
      <c r="AE43" s="38">
        <f>IF(UPPER(H43)="J",COUNTIF($AD$10:$AD$49,"="&amp;AD43),0)</f>
        <v>0</v>
      </c>
      <c r="AF43" s="39">
        <f>IF(UPPER(H43)="S",COUNTIF($AD$10:$AD$49,"="&amp;AD43),0)</f>
        <v>0</v>
      </c>
      <c r="AG43" s="39">
        <f>IF(AND(A43="",H43&lt;&gt;""),COUNTIF($AD$10:$AD$49,"="&amp;AD43),0)</f>
        <v>0</v>
      </c>
    </row>
    <row r="44" spans="1:33" ht="15">
      <c r="A44" s="264"/>
      <c r="B44" s="283"/>
      <c r="C44" s="468"/>
      <c r="D44" s="469"/>
      <c r="E44" s="426"/>
      <c r="F44" s="427"/>
      <c r="G44" s="467"/>
      <c r="H44" s="284"/>
      <c r="I44" s="289"/>
      <c r="J44" s="285"/>
      <c r="K44" s="285"/>
      <c r="L44" s="285"/>
      <c r="M44" s="303">
        <f t="shared" si="0"/>
      </c>
      <c r="N44" s="303">
        <f t="shared" si="1"/>
      </c>
      <c r="O44" s="303">
        <f t="shared" si="2"/>
      </c>
      <c r="P44" s="304">
        <f>IF(M44&lt;&gt;"",50*MIN(M$10:M$48)/M44,"")</f>
      </c>
      <c r="Q44" s="304">
        <f>IF(N44&lt;&gt;"",50*MIN(N$10:N$48)/N44,"")</f>
      </c>
      <c r="R44" s="304">
        <f>IF(O44&lt;&gt;"",50*MIN(O$10:O$48)/O44,"")</f>
      </c>
      <c r="S44" s="305">
        <f t="shared" si="5"/>
      </c>
      <c r="T44" s="179">
        <f t="shared" si="7"/>
      </c>
      <c r="U44" s="286"/>
      <c r="V44" s="426"/>
      <c r="W44" s="427"/>
      <c r="X44" s="428"/>
      <c r="Y44" s="287"/>
      <c r="Z44" s="28">
        <f t="shared" si="4"/>
        <v>0</v>
      </c>
      <c r="AA44" s="27">
        <f>IF($T44&lt;&gt;"",RANK($Z44,($Z$10:$Z$49),),"")</f>
      </c>
      <c r="AB44" s="34"/>
      <c r="AC44" s="37">
        <f>IF(AA44&lt;&gt;"",AA44+COUNTIF(AA44:AA$49,AA44)-1,AA$49)</f>
        <v>1</v>
      </c>
      <c r="AD44" s="38">
        <f t="shared" si="6"/>
      </c>
      <c r="AE44" s="38">
        <f>IF(UPPER(H44)="J",COUNTIF($AD$10:$AD$49,"="&amp;AD44),0)</f>
        <v>0</v>
      </c>
      <c r="AF44" s="39">
        <f>IF(UPPER(H44)="S",COUNTIF($AD$10:$AD$49,"="&amp;AD44),0)</f>
        <v>0</v>
      </c>
      <c r="AG44" s="39">
        <f>IF(AND(A44="",H44&lt;&gt;""),COUNTIF($AD$10:$AD$49,"="&amp;AD44),0)</f>
        <v>0</v>
      </c>
    </row>
    <row r="45" spans="1:33" ht="15">
      <c r="A45" s="264"/>
      <c r="B45" s="283"/>
      <c r="C45" s="468"/>
      <c r="D45" s="469"/>
      <c r="E45" s="426"/>
      <c r="F45" s="427"/>
      <c r="G45" s="467"/>
      <c r="H45" s="284"/>
      <c r="I45" s="289"/>
      <c r="J45" s="285"/>
      <c r="K45" s="285"/>
      <c r="L45" s="285"/>
      <c r="M45" s="303">
        <f t="shared" si="0"/>
      </c>
      <c r="N45" s="303">
        <f t="shared" si="1"/>
      </c>
      <c r="O45" s="303">
        <f t="shared" si="2"/>
      </c>
      <c r="P45" s="304">
        <f>IF(M45&lt;&gt;"",50*MIN(M$10:M$48)/M45,"")</f>
      </c>
      <c r="Q45" s="304">
        <f>IF(N45&lt;&gt;"",50*MIN(N$10:N$48)/N45,"")</f>
      </c>
      <c r="R45" s="304">
        <f>IF(O45&lt;&gt;"",50*MIN(O$10:O$48)/O45,"")</f>
      </c>
      <c r="S45" s="305">
        <f t="shared" si="5"/>
      </c>
      <c r="T45" s="179">
        <f t="shared" si="7"/>
      </c>
      <c r="U45" s="286"/>
      <c r="V45" s="426"/>
      <c r="W45" s="427"/>
      <c r="X45" s="428"/>
      <c r="Y45" s="287"/>
      <c r="Z45" s="28">
        <f t="shared" si="4"/>
        <v>0</v>
      </c>
      <c r="AA45" s="27">
        <f>IF($T45&lt;&gt;"",RANK($Z45,($Z$10:$Z$49),),"")</f>
      </c>
      <c r="AB45" s="34"/>
      <c r="AC45" s="37">
        <f>IF(AA45&lt;&gt;"",AA45+COUNTIF(AA45:AA$49,AA45)-1,AA$49)</f>
        <v>1</v>
      </c>
      <c r="AD45" s="38">
        <f t="shared" si="6"/>
      </c>
      <c r="AE45" s="38">
        <f>IF(UPPER(H45)="J",COUNTIF($AD$10:$AD$49,"="&amp;AD45),0)</f>
        <v>0</v>
      </c>
      <c r="AF45" s="39">
        <f>IF(UPPER(H45)="S",COUNTIF($AD$10:$AD$49,"="&amp;AD45),0)</f>
        <v>0</v>
      </c>
      <c r="AG45" s="39">
        <f>IF(AND(A45="",H45&lt;&gt;""),COUNTIF($AD$10:$AD$49,"="&amp;AD45),0)</f>
        <v>0</v>
      </c>
    </row>
    <row r="46" spans="1:33" ht="15">
      <c r="A46" s="264"/>
      <c r="B46" s="283"/>
      <c r="C46" s="468"/>
      <c r="D46" s="469"/>
      <c r="E46" s="426"/>
      <c r="F46" s="427"/>
      <c r="G46" s="467"/>
      <c r="H46" s="284"/>
      <c r="I46" s="289"/>
      <c r="J46" s="285"/>
      <c r="K46" s="285"/>
      <c r="L46" s="285"/>
      <c r="M46" s="303">
        <f t="shared" si="0"/>
      </c>
      <c r="N46" s="303">
        <f t="shared" si="1"/>
      </c>
      <c r="O46" s="303">
        <f t="shared" si="2"/>
      </c>
      <c r="P46" s="304">
        <f>IF(M46&lt;&gt;"",50*MIN(M$10:M$48)/M46,"")</f>
      </c>
      <c r="Q46" s="304">
        <f>IF(N46&lt;&gt;"",50*MIN(N$10:N$48)/N46,"")</f>
      </c>
      <c r="R46" s="304">
        <f>IF(O46&lt;&gt;"",50*MIN(O$10:O$48)/O46,"")</f>
      </c>
      <c r="S46" s="305">
        <f t="shared" si="5"/>
      </c>
      <c r="T46" s="179">
        <f t="shared" si="7"/>
      </c>
      <c r="U46" s="286"/>
      <c r="V46" s="426"/>
      <c r="W46" s="427"/>
      <c r="X46" s="428"/>
      <c r="Y46" s="287"/>
      <c r="Z46" s="28">
        <f t="shared" si="4"/>
        <v>0</v>
      </c>
      <c r="AA46" s="27">
        <f>IF($T46&lt;&gt;"",RANK($Z46,($Z$10:$Z$49),),"")</f>
      </c>
      <c r="AB46" s="34"/>
      <c r="AC46" s="37">
        <f>IF(AA46&lt;&gt;"",AA46+COUNTIF(AA46:AA$49,AA46)-1,AA$49)</f>
        <v>1</v>
      </c>
      <c r="AD46" s="38">
        <f t="shared" si="6"/>
      </c>
      <c r="AE46" s="38">
        <f>IF(UPPER(H46)="J",COUNTIF($AD$10:$AD$49,"="&amp;AD46),0)</f>
        <v>0</v>
      </c>
      <c r="AF46" s="39">
        <f>IF(UPPER(H46)="S",COUNTIF($AD$10:$AD$49,"="&amp;AD46),0)</f>
        <v>0</v>
      </c>
      <c r="AG46" s="39">
        <f>IF(AND(A46="",H46&lt;&gt;""),COUNTIF($AD$10:$AD$49,"="&amp;AD46),0)</f>
        <v>0</v>
      </c>
    </row>
    <row r="47" spans="1:33" ht="15">
      <c r="A47" s="264"/>
      <c r="B47" s="283"/>
      <c r="C47" s="468"/>
      <c r="D47" s="469"/>
      <c r="E47" s="426"/>
      <c r="F47" s="427"/>
      <c r="G47" s="467"/>
      <c r="H47" s="284"/>
      <c r="I47" s="289"/>
      <c r="J47" s="285"/>
      <c r="K47" s="285"/>
      <c r="L47" s="285"/>
      <c r="M47" s="303">
        <f t="shared" si="0"/>
      </c>
      <c r="N47" s="303">
        <f t="shared" si="1"/>
      </c>
      <c r="O47" s="303">
        <f t="shared" si="2"/>
      </c>
      <c r="P47" s="304">
        <f>IF(M47&lt;&gt;"",50*MIN(M$10:M$48)/M47,"")</f>
      </c>
      <c r="Q47" s="304">
        <f>IF(N47&lt;&gt;"",50*MIN(N$10:N$48)/N47,"")</f>
      </c>
      <c r="R47" s="304">
        <f>IF(O47&lt;&gt;"",50*MIN(O$10:O$48)/O47,"")</f>
      </c>
      <c r="S47" s="305">
        <f t="shared" si="5"/>
      </c>
      <c r="T47" s="179">
        <f t="shared" si="7"/>
      </c>
      <c r="U47" s="286"/>
      <c r="V47" s="426"/>
      <c r="W47" s="427"/>
      <c r="X47" s="428"/>
      <c r="Y47" s="287"/>
      <c r="Z47" s="28">
        <f t="shared" si="4"/>
        <v>0</v>
      </c>
      <c r="AA47" s="27">
        <f>IF($T47&lt;&gt;"",RANK($Z47,($Z$10:$Z$49),),"")</f>
      </c>
      <c r="AB47" s="34"/>
      <c r="AC47" s="37">
        <f>IF(AA47&lt;&gt;"",AA47+COUNTIF(AA47:AA$49,AA47)-1,AA$49)</f>
        <v>1</v>
      </c>
      <c r="AD47" s="38">
        <f t="shared" si="6"/>
      </c>
      <c r="AE47" s="38">
        <f>IF(UPPER(H47)="J",COUNTIF($AD$10:$AD$49,"="&amp;AD47),0)</f>
        <v>0</v>
      </c>
      <c r="AF47" s="39">
        <f>IF(UPPER(H47)="S",COUNTIF($AD$10:$AD$49,"="&amp;AD47),0)</f>
        <v>0</v>
      </c>
      <c r="AG47" s="39">
        <f>IF(AND(A47="",H47&lt;&gt;""),COUNTIF($AD$10:$AD$49,"="&amp;AD47),0)</f>
        <v>0</v>
      </c>
    </row>
    <row r="48" spans="1:33" ht="15">
      <c r="A48" s="264"/>
      <c r="B48" s="283"/>
      <c r="C48" s="468"/>
      <c r="D48" s="469"/>
      <c r="E48" s="426"/>
      <c r="F48" s="427"/>
      <c r="G48" s="467"/>
      <c r="H48" s="284"/>
      <c r="I48" s="289"/>
      <c r="J48" s="285"/>
      <c r="K48" s="285"/>
      <c r="L48" s="285"/>
      <c r="M48" s="303">
        <f t="shared" si="0"/>
      </c>
      <c r="N48" s="303">
        <f t="shared" si="1"/>
      </c>
      <c r="O48" s="303">
        <f t="shared" si="2"/>
      </c>
      <c r="P48" s="304">
        <f>IF(M48&lt;&gt;"",50*MIN(M$10:M$48)/M48,"")</f>
      </c>
      <c r="Q48" s="304">
        <f>IF(N48&lt;&gt;"",50*MIN(N$10:N$48)/N48,"")</f>
      </c>
      <c r="R48" s="304">
        <f>IF(O48&lt;&gt;"",50*MIN(O$10:O$48)/O48,"")</f>
      </c>
      <c r="S48" s="305">
        <f t="shared" si="5"/>
      </c>
      <c r="T48" s="179">
        <f t="shared" si="7"/>
      </c>
      <c r="U48" s="286"/>
      <c r="V48" s="426"/>
      <c r="W48" s="427"/>
      <c r="X48" s="428"/>
      <c r="Y48" s="288"/>
      <c r="Z48" s="31">
        <f t="shared" si="4"/>
        <v>0</v>
      </c>
      <c r="AA48" s="27">
        <f>IF($T48&lt;&gt;"",RANK($Z48,($Z$10:$Z$49),),"")</f>
      </c>
      <c r="AB48" s="34"/>
      <c r="AC48" s="37">
        <f>IF(AA48&lt;&gt;"",AA48+COUNTIF(AA48:AA$49,AA48)-1,AA$49)</f>
        <v>1</v>
      </c>
      <c r="AD48" s="38">
        <f>UPPER(IF(H48&lt;&gt;"",IF(A48&lt;&gt;"",A48&amp;"_"&amp;H48,C48&amp;"_"&amp;E48&amp;"_"&amp;H48),""))</f>
      </c>
      <c r="AE48" s="38">
        <f>IF(UPPER(H48)="J",COUNTIF($AD$10:$AD$49,"="&amp;AD48),0)</f>
        <v>0</v>
      </c>
      <c r="AF48" s="39">
        <f>IF(UPPER(H48)="S",COUNTIF($AD$10:$AD$49,"="&amp;AD48),0)</f>
        <v>0</v>
      </c>
      <c r="AG48" s="39">
        <f>IF(AND(A48="",H48&lt;&gt;""),COUNTIF($AD$10:$AD$49,"="&amp;AD48),0)</f>
        <v>0</v>
      </c>
    </row>
    <row r="49" spans="1:33" ht="15.75" customHeight="1" hidden="1">
      <c r="A49" s="472" t="s">
        <v>73</v>
      </c>
      <c r="B49" s="473"/>
      <c r="C49" s="130" t="s">
        <v>69</v>
      </c>
      <c r="D49" s="151">
        <f>IF(ROWS(H10:H48)-COUNTBLANK(H10:H48)&gt;0,ROWS(H10:H48)-COUNTBLANK(H10:H48),"")</f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29"/>
      <c r="AA49" s="30">
        <f>IF(D49&lt;&gt;"",D49+1,1)</f>
        <v>1</v>
      </c>
      <c r="AB49" s="30"/>
      <c r="AC49" s="36">
        <f>AA49</f>
        <v>1</v>
      </c>
      <c r="AD49" s="46"/>
      <c r="AE49" s="48"/>
      <c r="AF49" s="48"/>
      <c r="AG49" s="48"/>
    </row>
    <row r="50" spans="1:33" ht="15.75" customHeight="1" hidden="1">
      <c r="A50" s="474"/>
      <c r="B50" s="474"/>
      <c r="C50" s="130" t="s">
        <v>70</v>
      </c>
      <c r="D50" s="131">
        <f>IF(D49&lt;&gt;"",COUNTIF(AE10:AE48,"1")+COUNTIF(AE10:AE48,"2")/2+COUNTIF(AE10:AE48,"3")/3,"")</f>
      </c>
      <c r="E50" s="133"/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4"/>
      <c r="R50" s="133"/>
      <c r="S50" s="133"/>
      <c r="T50" s="133"/>
      <c r="U50" s="133"/>
      <c r="V50" s="133"/>
      <c r="W50" s="134"/>
      <c r="X50" s="133"/>
      <c r="Y50" s="133"/>
      <c r="Z50" s="133"/>
      <c r="AA50" s="133"/>
      <c r="AB50" s="172"/>
      <c r="AC50" s="137"/>
      <c r="AD50" s="137"/>
      <c r="AE50" s="137"/>
      <c r="AF50" s="137"/>
      <c r="AG50" s="137"/>
    </row>
    <row r="51" spans="1:33" ht="15.75" customHeight="1" hidden="1">
      <c r="A51" s="474"/>
      <c r="B51" s="474"/>
      <c r="C51" s="130" t="s">
        <v>71</v>
      </c>
      <c r="D51" s="131">
        <f>IF(D49&lt;&gt;"",COUNTIF(AF10:AF48,"1")+COUNTIF(AF10:AF48,"2")/2+COUNTIF(AF10:AF48,"3")/3,"")</f>
      </c>
      <c r="E51" s="133"/>
      <c r="F51" s="134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4"/>
      <c r="R51" s="133"/>
      <c r="S51" s="133"/>
      <c r="T51" s="133"/>
      <c r="U51" s="133"/>
      <c r="V51" s="133"/>
      <c r="W51" s="134"/>
      <c r="X51" s="133"/>
      <c r="Y51" s="133"/>
      <c r="Z51" s="133"/>
      <c r="AA51" s="133"/>
      <c r="AB51" s="172"/>
      <c r="AC51" s="137"/>
      <c r="AD51" s="137"/>
      <c r="AE51" s="137"/>
      <c r="AF51" s="137"/>
      <c r="AG51" s="137"/>
    </row>
    <row r="52" spans="1:33" ht="15.75" customHeight="1" hidden="1">
      <c r="A52" s="474"/>
      <c r="B52" s="474"/>
      <c r="C52" s="130" t="s">
        <v>72</v>
      </c>
      <c r="D52" s="131">
        <f>IF(D49&lt;&gt;"",COUNTIF(AG10:AG48,"1")+COUNTIF(AG10:AG48,"2")/2+COUNTIF(AG10:AG48,"3")/3,"")</f>
      </c>
      <c r="E52" s="133"/>
      <c r="F52" s="134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4"/>
      <c r="R52" s="131"/>
      <c r="S52" s="131"/>
      <c r="T52" s="131"/>
      <c r="U52" s="131"/>
      <c r="V52" s="131"/>
      <c r="W52" s="134"/>
      <c r="X52" s="136"/>
      <c r="Y52" s="136"/>
      <c r="Z52" s="131"/>
      <c r="AA52" s="131"/>
      <c r="AB52" s="173"/>
      <c r="AC52" s="137"/>
      <c r="AD52" s="137"/>
      <c r="AE52" s="137"/>
      <c r="AF52" s="137"/>
      <c r="AG52" s="137"/>
    </row>
    <row r="53" spans="1:30" ht="15.75" customHeight="1">
      <c r="A53" s="61"/>
      <c r="B53" s="61"/>
      <c r="C53" s="61"/>
      <c r="D53" s="12"/>
      <c r="E53" s="12"/>
      <c r="F53" s="76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13"/>
      <c r="R53" s="12"/>
      <c r="S53" s="12"/>
      <c r="T53" s="12"/>
      <c r="U53" s="12"/>
      <c r="V53" s="12"/>
      <c r="W53" s="13"/>
      <c r="X53" s="62"/>
      <c r="Y53" s="62"/>
      <c r="Z53" s="12"/>
      <c r="AA53" s="12"/>
      <c r="AB53" s="32"/>
      <c r="AD53" s="9"/>
    </row>
    <row r="54" spans="1:30" ht="15.75" customHeight="1">
      <c r="A54" s="61"/>
      <c r="B54" s="61"/>
      <c r="C54" s="61"/>
      <c r="D54" s="12"/>
      <c r="E54" s="12"/>
      <c r="F54" s="13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13"/>
      <c r="R54" s="12"/>
      <c r="S54" s="12"/>
      <c r="T54" s="12"/>
      <c r="U54" s="12"/>
      <c r="V54" s="12"/>
      <c r="W54" s="13"/>
      <c r="X54" s="62"/>
      <c r="Y54" s="62"/>
      <c r="Z54" s="12"/>
      <c r="AA54" s="12"/>
      <c r="AB54" s="32"/>
      <c r="AC54" s="10"/>
      <c r="AD54" s="9"/>
    </row>
    <row r="55" spans="1:30" ht="9.75" customHeight="1" hidden="1">
      <c r="A55" s="61"/>
      <c r="B55" s="61"/>
      <c r="C55" s="61"/>
      <c r="D55" s="17"/>
      <c r="E55" s="12"/>
      <c r="F55" s="12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13"/>
      <c r="W55" s="13"/>
      <c r="X55" s="62"/>
      <c r="Y55" s="62"/>
      <c r="Z55" s="12"/>
      <c r="AA55" s="12"/>
      <c r="AB55" s="32"/>
      <c r="AC55" s="10"/>
      <c r="AD55" s="9"/>
    </row>
    <row r="56" spans="1:3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62"/>
      <c r="Y56" s="62"/>
      <c r="Z56" s="12"/>
      <c r="AA56" s="12"/>
      <c r="AB56" s="32"/>
      <c r="AC56" s="10"/>
      <c r="AD56" s="9"/>
    </row>
    <row r="57" spans="1:30" ht="15.75" customHeight="1">
      <c r="A57" s="17"/>
      <c r="B57" s="17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13"/>
      <c r="X57" s="62"/>
      <c r="Y57" s="62"/>
      <c r="Z57" s="12"/>
      <c r="AA57" s="12"/>
      <c r="AB57" s="32"/>
      <c r="AC57" s="10"/>
      <c r="AD57" s="9"/>
    </row>
    <row r="58" spans="1:30" ht="15.75" customHeight="1">
      <c r="A58" s="17"/>
      <c r="B58" s="17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13"/>
      <c r="X58" s="62"/>
      <c r="Y58" s="62"/>
      <c r="Z58" s="12"/>
      <c r="AA58" s="12"/>
      <c r="AB58" s="32"/>
      <c r="AD58" s="9"/>
    </row>
    <row r="59" spans="1:30" ht="12.75" customHeight="1">
      <c r="A59" s="13"/>
      <c r="B59" s="13"/>
      <c r="C59" s="13"/>
      <c r="E59" s="13"/>
      <c r="F59" s="1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3"/>
      <c r="W59" s="13"/>
      <c r="X59" s="13"/>
      <c r="Y59" s="13"/>
      <c r="Z59" s="13"/>
      <c r="AA59" s="13"/>
      <c r="AB59" s="13"/>
      <c r="AD59" s="9"/>
    </row>
    <row r="60" spans="1:30" ht="12.75" customHeight="1">
      <c r="A60" s="13"/>
      <c r="B60" s="13"/>
      <c r="C60" s="13"/>
      <c r="E60" s="13"/>
      <c r="F60" s="1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3"/>
      <c r="X60" s="17"/>
      <c r="Y60" s="17"/>
      <c r="Z60" s="17"/>
      <c r="AA60" s="17"/>
      <c r="AB60" s="17"/>
      <c r="AD60" s="9"/>
    </row>
    <row r="61" spans="1:30" ht="12.75" customHeight="1">
      <c r="A61" s="13"/>
      <c r="B61" s="13"/>
      <c r="C61" s="13"/>
      <c r="E61" s="13"/>
      <c r="F61" s="1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3"/>
      <c r="W61" s="13"/>
      <c r="X61" s="13"/>
      <c r="Y61" s="13"/>
      <c r="Z61" s="13"/>
      <c r="AA61" s="13"/>
      <c r="AB61" s="13"/>
      <c r="AD61" s="9"/>
    </row>
    <row r="62" spans="1:30" ht="12.75" customHeight="1">
      <c r="A62" s="13"/>
      <c r="B62" s="13"/>
      <c r="C62" s="13"/>
      <c r="E62" s="13"/>
      <c r="F62" s="1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3"/>
      <c r="W62" s="13"/>
      <c r="X62" s="13"/>
      <c r="Y62" s="13"/>
      <c r="Z62" s="13"/>
      <c r="AA62" s="13"/>
      <c r="AB62" s="13"/>
      <c r="AD62" s="6"/>
    </row>
    <row r="63" spans="1:30" ht="12.75" customHeight="1">
      <c r="A63" s="13"/>
      <c r="B63" s="13"/>
      <c r="C63" s="13"/>
      <c r="E63" s="13"/>
      <c r="F63" s="1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3"/>
      <c r="W63" s="13"/>
      <c r="X63" s="13"/>
      <c r="Y63" s="13"/>
      <c r="Z63" s="13"/>
      <c r="AA63" s="13"/>
      <c r="AB63" s="13"/>
      <c r="AD63" s="6"/>
    </row>
    <row r="64" spans="1:30" ht="12.75" customHeight="1">
      <c r="A64" s="13"/>
      <c r="B64" s="13"/>
      <c r="C64" s="13"/>
      <c r="E64" s="13"/>
      <c r="F64" s="1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3"/>
      <c r="W64" s="13"/>
      <c r="X64" s="13"/>
      <c r="Y64" s="13"/>
      <c r="Z64" s="13"/>
      <c r="AA64" s="13"/>
      <c r="AB64" s="13"/>
      <c r="AD64" s="6"/>
    </row>
    <row r="65" spans="1:30" ht="12.75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6"/>
      <c r="X65" s="17"/>
      <c r="Y65" s="17"/>
      <c r="Z65" s="17"/>
      <c r="AA65" s="8"/>
      <c r="AB65" s="8"/>
      <c r="AD65" s="7"/>
    </row>
    <row r="66" spans="1:28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8"/>
      <c r="X66" s="8"/>
      <c r="Y66" s="8"/>
      <c r="Z66" s="8"/>
      <c r="AA66" s="8"/>
      <c r="AB66" s="8"/>
    </row>
    <row r="67" spans="1:28" ht="12.75">
      <c r="A67" s="18"/>
      <c r="B67" s="18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8"/>
      <c r="X67" s="8"/>
      <c r="Y67" s="8"/>
      <c r="Z67" s="8"/>
      <c r="AA67" s="8"/>
      <c r="AB67" s="8"/>
    </row>
    <row r="68" spans="1:28" ht="12.75">
      <c r="A68" s="13"/>
      <c r="B68" s="13"/>
      <c r="C68" s="13"/>
      <c r="D68" s="8"/>
      <c r="E68" s="19"/>
      <c r="F68" s="19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8"/>
      <c r="X68" s="8"/>
      <c r="Y68" s="8"/>
      <c r="Z68" s="8"/>
      <c r="AA68" s="8"/>
      <c r="AB68" s="8"/>
    </row>
    <row r="69" spans="1:28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6"/>
      <c r="X69" s="17"/>
      <c r="Y69" s="17"/>
      <c r="Z69" s="17"/>
      <c r="AA69" s="8"/>
      <c r="AB69" s="8"/>
    </row>
    <row r="70" spans="1:28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6"/>
      <c r="X70" s="8"/>
      <c r="Y70" s="8"/>
      <c r="Z70" s="8"/>
      <c r="AA70" s="8"/>
      <c r="AB70" s="8"/>
    </row>
    <row r="71" spans="1:2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6"/>
      <c r="X71" s="8"/>
      <c r="Y71" s="8"/>
      <c r="Z71" s="8"/>
      <c r="AA71" s="8"/>
      <c r="AB71" s="8"/>
    </row>
    <row r="72" spans="1:2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8"/>
      <c r="X72" s="13"/>
      <c r="Y72" s="13"/>
      <c r="Z72" s="13"/>
      <c r="AA72" s="13"/>
      <c r="AB72" s="13"/>
    </row>
    <row r="73" spans="1:2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6"/>
      <c r="X73" s="17"/>
      <c r="Y73" s="17"/>
      <c r="Z73" s="17"/>
      <c r="AA73" s="8"/>
      <c r="AB73" s="8"/>
    </row>
    <row r="74" spans="1:28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8"/>
      <c r="X74" s="8"/>
      <c r="Y74" s="8"/>
      <c r="Z74" s="8"/>
      <c r="AA74" s="8"/>
      <c r="AB74" s="8"/>
    </row>
    <row r="75" spans="1:2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8"/>
      <c r="X75" s="8"/>
      <c r="Y75" s="8"/>
      <c r="Z75" s="8"/>
      <c r="AA75" s="8"/>
      <c r="AB75" s="8"/>
    </row>
  </sheetData>
  <sheetProtection selectLockedCells="1"/>
  <mergeCells count="144">
    <mergeCell ref="A8:A9"/>
    <mergeCell ref="B8:B9"/>
    <mergeCell ref="C8:D9"/>
    <mergeCell ref="E8:G9"/>
    <mergeCell ref="H8:H9"/>
    <mergeCell ref="I8:I9"/>
    <mergeCell ref="A49:B52"/>
    <mergeCell ref="C33:D33"/>
    <mergeCell ref="E33:G33"/>
    <mergeCell ref="V33:X33"/>
    <mergeCell ref="C32:D32"/>
    <mergeCell ref="E32:G32"/>
    <mergeCell ref="V32:X32"/>
    <mergeCell ref="C47:D47"/>
    <mergeCell ref="E47:G47"/>
    <mergeCell ref="V46:X46"/>
    <mergeCell ref="V47:X47"/>
    <mergeCell ref="C48:D48"/>
    <mergeCell ref="E48:G48"/>
    <mergeCell ref="V48:X48"/>
    <mergeCell ref="C46:D46"/>
    <mergeCell ref="E46:G46"/>
    <mergeCell ref="V43:X43"/>
    <mergeCell ref="C37:D37"/>
    <mergeCell ref="E37:G37"/>
    <mergeCell ref="C34:D34"/>
    <mergeCell ref="E34:G34"/>
    <mergeCell ref="C35:D35"/>
    <mergeCell ref="E35:G35"/>
    <mergeCell ref="E42:G42"/>
    <mergeCell ref="V42:X42"/>
    <mergeCell ref="C42:D42"/>
    <mergeCell ref="E44:G44"/>
    <mergeCell ref="C41:D41"/>
    <mergeCell ref="E41:G41"/>
    <mergeCell ref="C38:D38"/>
    <mergeCell ref="E38:G38"/>
    <mergeCell ref="C39:D39"/>
    <mergeCell ref="E43:G43"/>
    <mergeCell ref="C40:D40"/>
    <mergeCell ref="E40:G40"/>
    <mergeCell ref="E30:G30"/>
    <mergeCell ref="E26:G26"/>
    <mergeCell ref="C31:D31"/>
    <mergeCell ref="E31:G31"/>
    <mergeCell ref="C26:D26"/>
    <mergeCell ref="C28:D28"/>
    <mergeCell ref="E28:G28"/>
    <mergeCell ref="V25:X25"/>
    <mergeCell ref="C24:D24"/>
    <mergeCell ref="E24:G24"/>
    <mergeCell ref="V24:X24"/>
    <mergeCell ref="C27:D27"/>
    <mergeCell ref="E27:G27"/>
    <mergeCell ref="C25:D25"/>
    <mergeCell ref="E25:G25"/>
    <mergeCell ref="V26:X26"/>
    <mergeCell ref="V27:X27"/>
    <mergeCell ref="C45:D45"/>
    <mergeCell ref="E45:G45"/>
    <mergeCell ref="V44:X44"/>
    <mergeCell ref="V45:X45"/>
    <mergeCell ref="C44:D44"/>
    <mergeCell ref="C36:D36"/>
    <mergeCell ref="E36:G36"/>
    <mergeCell ref="V40:X40"/>
    <mergeCell ref="E39:G39"/>
    <mergeCell ref="C43:D43"/>
    <mergeCell ref="V28:X28"/>
    <mergeCell ref="V41:X41"/>
    <mergeCell ref="V30:X30"/>
    <mergeCell ref="C29:D29"/>
    <mergeCell ref="E29:G29"/>
    <mergeCell ref="V34:X34"/>
    <mergeCell ref="V35:X35"/>
    <mergeCell ref="V36:X36"/>
    <mergeCell ref="V37:X37"/>
    <mergeCell ref="C30:D30"/>
    <mergeCell ref="C20:D20"/>
    <mergeCell ref="E20:G20"/>
    <mergeCell ref="C21:D21"/>
    <mergeCell ref="E21:G21"/>
    <mergeCell ref="C22:D22"/>
    <mergeCell ref="E22:G22"/>
    <mergeCell ref="C16:D16"/>
    <mergeCell ref="E16:G16"/>
    <mergeCell ref="C17:D17"/>
    <mergeCell ref="E17:G17"/>
    <mergeCell ref="V16:X16"/>
    <mergeCell ref="C18:D18"/>
    <mergeCell ref="V21:X21"/>
    <mergeCell ref="V22:X22"/>
    <mergeCell ref="V23:X23"/>
    <mergeCell ref="E18:G18"/>
    <mergeCell ref="C19:D19"/>
    <mergeCell ref="E19:G19"/>
    <mergeCell ref="V18:X18"/>
    <mergeCell ref="V19:X19"/>
    <mergeCell ref="C23:D23"/>
    <mergeCell ref="E23:G23"/>
    <mergeCell ref="C15:D15"/>
    <mergeCell ref="E15:G15"/>
    <mergeCell ref="V14:X14"/>
    <mergeCell ref="V15:X15"/>
    <mergeCell ref="C10:D10"/>
    <mergeCell ref="E10:G10"/>
    <mergeCell ref="V10:X10"/>
    <mergeCell ref="C11:D11"/>
    <mergeCell ref="E11:G11"/>
    <mergeCell ref="C14:D14"/>
    <mergeCell ref="E14:G14"/>
    <mergeCell ref="C12:D12"/>
    <mergeCell ref="E12:G12"/>
    <mergeCell ref="V12:X12"/>
    <mergeCell ref="C13:D13"/>
    <mergeCell ref="E13:G13"/>
    <mergeCell ref="V13:X13"/>
    <mergeCell ref="AC1:AG5"/>
    <mergeCell ref="AC6:AG7"/>
    <mergeCell ref="V38:X38"/>
    <mergeCell ref="V39:X39"/>
    <mergeCell ref="E1:AA1"/>
    <mergeCell ref="E2:AA2"/>
    <mergeCell ref="S4:U4"/>
    <mergeCell ref="S5:U5"/>
    <mergeCell ref="V20:X20"/>
    <mergeCell ref="Y4:AA6"/>
    <mergeCell ref="V5:W5"/>
    <mergeCell ref="V6:X6"/>
    <mergeCell ref="V11:X11"/>
    <mergeCell ref="P8:S8"/>
    <mergeCell ref="V8:X8"/>
    <mergeCell ref="T8:T9"/>
    <mergeCell ref="U8:U9"/>
    <mergeCell ref="F4:I4"/>
    <mergeCell ref="F5:I5"/>
    <mergeCell ref="F6:I6"/>
    <mergeCell ref="J6:M6"/>
    <mergeCell ref="V31:X31"/>
    <mergeCell ref="V29:X29"/>
    <mergeCell ref="V17:X17"/>
    <mergeCell ref="J8:L8"/>
    <mergeCell ref="M8:O8"/>
    <mergeCell ref="S6:U6"/>
  </mergeCells>
  <dataValidations count="7">
    <dataValidation allowBlank="1" sqref="V4 D54"/>
    <dataValidation prompt="Vous pouvez utiliser le bouton qui apparait pour choisir la réponse à saisir ici" sqref="D53"/>
    <dataValidation type="whole" allowBlank="1" showInputMessage="1" showErrorMessage="1" errorTitle="Numéro de Club" error="Valeur incorrecte" sqref="B10:B48">
      <formula1>1</formula1>
      <formula2>999</formula2>
    </dataValidation>
    <dataValidation type="decimal" showInputMessage="1" showErrorMessage="1" errorTitle="Note de présentation" error="Note incorrecte." sqref="I10:I48">
      <formula1>0</formula1>
      <formula2>IF($V$4&lt;&gt;"",100,-1)</formula2>
    </dataValidation>
    <dataValidation type="list" allowBlank="1" showDropDown="1" showInputMessage="1" showErrorMessage="1" errorTitle="Choix entre Junior et Sénior" error="Le caractère saisi ne peut être que 'J' ou 'S'" sqref="H10:H48">
      <formula1>"J,S,j,s"</formula1>
    </dataValidation>
    <dataValidation type="time" allowBlank="1" showInputMessage="1" showErrorMessage="1" errorTitle="Temps de navigation" error="Valeur incorrecte. Le format de saisie est: h:mm (h: heure, mm: minutes)&#10;" sqref="J10:L48">
      <formula1>0</formula1>
      <formula2>0.9993055555555556</formula2>
    </dataValidation>
    <dataValidation type="whole" allowBlank="1" showInputMessage="1" showErrorMessage="1" errorTitle="Numéro de licence" error="Valeur incorrecte" sqref="A10:A48">
      <formula1>1</formula1>
      <formula2>10000000</formula2>
    </dataValidation>
  </dataValidations>
  <printOptions horizontalCentered="1"/>
  <pageMargins left="0.5118110236220472" right="0.5118110236220472" top="0.16" bottom="0.19" header="0.5118110236220472" footer="0.5"/>
  <pageSetup fitToHeight="1" fitToWidth="1" horizontalDpi="300" verticalDpi="3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showGridLines="0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J11" sqref="J11"/>
    </sheetView>
  </sheetViews>
  <sheetFormatPr defaultColWidth="11.421875" defaultRowHeight="12.75"/>
  <cols>
    <col min="1" max="1" width="10.8515625" style="1" customWidth="1"/>
    <col min="2" max="2" width="6.140625" style="1" customWidth="1"/>
    <col min="3" max="3" width="20.7109375" style="1" customWidth="1"/>
    <col min="4" max="4" width="5.8515625" style="1" customWidth="1"/>
    <col min="5" max="5" width="3.7109375" style="1" customWidth="1"/>
    <col min="6" max="6" width="2.8515625" style="1" customWidth="1"/>
    <col min="7" max="7" width="20.7109375" style="1" customWidth="1"/>
    <col min="8" max="8" width="3.7109375" style="1" customWidth="1"/>
    <col min="9" max="9" width="11.28125" style="1" customWidth="1"/>
    <col min="10" max="10" width="10.7109375" style="1" customWidth="1"/>
    <col min="11" max="11" width="2.8515625" style="1" customWidth="1"/>
    <col min="12" max="12" width="8.57421875" style="1" customWidth="1"/>
    <col min="13" max="13" width="10.8515625" style="1" customWidth="1"/>
    <col min="14" max="14" width="5.28125" style="1" customWidth="1"/>
    <col min="15" max="15" width="3.57421875" style="1" customWidth="1"/>
    <col min="16" max="16" width="12.710937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6.57421875" style="1" bestFit="1" customWidth="1"/>
    <col min="23" max="23" width="8.140625" style="1" hidden="1" customWidth="1"/>
    <col min="24" max="24" width="10.7109375" style="1" customWidth="1"/>
    <col min="25" max="25" width="11.57421875" style="1" customWidth="1"/>
    <col min="26" max="27" width="11.421875" style="1" hidden="1" customWidth="1"/>
    <col min="28" max="28" width="11.421875" style="1" customWidth="1"/>
    <col min="29" max="16384" width="11.57421875" style="1" customWidth="1"/>
  </cols>
  <sheetData>
    <row r="1" spans="3:27" ht="27" customHeight="1">
      <c r="C1" s="147"/>
      <c r="D1" s="147"/>
      <c r="E1" s="445" t="s">
        <v>0</v>
      </c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Z1" s="482" t="s">
        <v>26</v>
      </c>
      <c r="AA1" s="483"/>
    </row>
    <row r="2" spans="5:27" ht="15" customHeight="1">
      <c r="E2" s="446" t="s">
        <v>53</v>
      </c>
      <c r="F2" s="446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Z2" s="483"/>
      <c r="AA2" s="483"/>
    </row>
    <row r="3" spans="5:27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483"/>
      <c r="AA3" s="483"/>
    </row>
    <row r="4" spans="5:27" ht="15" customHeight="1">
      <c r="E4" s="26"/>
      <c r="F4" s="422" t="s">
        <v>7</v>
      </c>
      <c r="G4" s="423"/>
      <c r="H4" s="423"/>
      <c r="I4" s="424">
        <f>IF('Fiche résultats'!J4&lt;&gt;"",'Fiche résultats'!J4,"")</f>
      </c>
      <c r="J4" s="424">
        <f>IF('Fiche résultats'!P4&lt;&gt;"",'Fiche résultats'!P4,"")</f>
      </c>
      <c r="K4" s="424">
        <f>IF('Fiche résultats'!Q4&lt;&gt;"",'Fiche résultats'!Q4,"")</f>
      </c>
      <c r="L4" s="424" t="e">
        <f>IF('Fiche résultats'!#REF!&lt;&gt;"",'Fiche résultats'!#REF!,"")</f>
        <v>#REF!</v>
      </c>
      <c r="M4" s="424">
        <f>IF('Fiche résultats'!R4&lt;&gt;"",'Fiche résultats'!R4,"")</f>
      </c>
      <c r="N4" s="425" t="str">
        <f>IF('Fiche résultats'!S4&lt;&gt;"",'Fiche résultats'!S4,"")</f>
        <v>CLASSE :</v>
      </c>
      <c r="P4" s="422" t="s">
        <v>12</v>
      </c>
      <c r="Q4" s="423"/>
      <c r="R4" s="423"/>
      <c r="S4" s="423"/>
      <c r="T4" s="434">
        <f>IF('Fiche résultats'!V4&lt;&gt;"",'Fiche résultats'!V4,"")</f>
      </c>
      <c r="U4" s="435"/>
      <c r="V4" s="493">
        <f>IF('Fiche résultats'!Y4&lt;&gt;"",'Fiche résultats'!Y4,"")</f>
      </c>
      <c r="W4" s="449"/>
      <c r="X4" s="450"/>
      <c r="Z4" s="483"/>
      <c r="AA4" s="483"/>
    </row>
    <row r="5" spans="1:27" ht="15" customHeight="1">
      <c r="A5" s="10"/>
      <c r="B5" s="10"/>
      <c r="C5" s="9"/>
      <c r="D5" s="9"/>
      <c r="E5" s="26"/>
      <c r="F5" s="422" t="s">
        <v>8</v>
      </c>
      <c r="G5" s="423"/>
      <c r="H5" s="423"/>
      <c r="I5" s="424">
        <f>IF('Fiche résultats'!J5&lt;&gt;"",'Fiche résultats'!J5,"")</f>
      </c>
      <c r="J5" s="424">
        <f>IF('Fiche résultats'!P5&lt;&gt;"",'Fiche résultats'!P5,"")</f>
      </c>
      <c r="K5" s="424">
        <f>IF('Fiche résultats'!Q5&lt;&gt;"",'Fiche résultats'!Q5,"")</f>
      </c>
      <c r="L5" s="424" t="e">
        <f>IF('Fiche résultats'!#REF!&lt;&gt;"",'Fiche résultats'!#REF!,"")</f>
        <v>#REF!</v>
      </c>
      <c r="M5" s="424">
        <f>IF('Fiche résultats'!R5&lt;&gt;"",'Fiche résultats'!R5,"")</f>
      </c>
      <c r="N5" s="425" t="str">
        <f>IF('Fiche résultats'!S5&lt;&gt;"",'Fiche résultats'!S5,"")</f>
        <v>DATE DU CONCOURS :</v>
      </c>
      <c r="P5" s="422" t="s">
        <v>10</v>
      </c>
      <c r="Q5" s="423"/>
      <c r="R5" s="423"/>
      <c r="S5" s="423"/>
      <c r="T5" s="432">
        <f>IF('Fiche résultats'!V5&lt;&gt;"",'Fiche résultats'!V5,"")</f>
      </c>
      <c r="U5" s="433"/>
      <c r="V5" s="451"/>
      <c r="W5" s="452"/>
      <c r="X5" s="453"/>
      <c r="Z5" s="484"/>
      <c r="AA5" s="484"/>
    </row>
    <row r="6" spans="5:27" ht="15" customHeight="1">
      <c r="E6" s="26"/>
      <c r="F6" s="422" t="s">
        <v>9</v>
      </c>
      <c r="G6" s="423"/>
      <c r="H6" s="423"/>
      <c r="I6" s="424">
        <f>IF('Fiche résultats'!J6&lt;&gt;"",'Fiche résultats'!J6,"")</f>
      </c>
      <c r="J6" s="424">
        <f>IF('Fiche résultats'!P6&lt;&gt;"",'Fiche résultats'!P6,"")</f>
      </c>
      <c r="K6" s="424">
        <f>IF('Fiche résultats'!Q6&lt;&gt;"",'Fiche résultats'!Q6,"")</f>
      </c>
      <c r="L6" s="424" t="e">
        <f>IF('Fiche résultats'!#REF!&lt;&gt;"",'Fiche résultats'!#REF!,"")</f>
        <v>#REF!</v>
      </c>
      <c r="M6" s="424">
        <f>IF('Fiche résultats'!R6&lt;&gt;"",'Fiche résultats'!R6,"")</f>
      </c>
      <c r="N6" s="425" t="str">
        <f>IF('Fiche résultats'!S6&lt;&gt;"",'Fiche résultats'!S6,"")</f>
        <v>JUGE ARBITRE :</v>
      </c>
      <c r="P6" s="422" t="s">
        <v>11</v>
      </c>
      <c r="Q6" s="423"/>
      <c r="R6" s="423"/>
      <c r="S6" s="423"/>
      <c r="T6" s="434">
        <f>IF('Fiche résultats'!V6&lt;&gt;"",'Fiche résultats'!V6,"")</f>
      </c>
      <c r="U6" s="433"/>
      <c r="V6" s="454"/>
      <c r="W6" s="455"/>
      <c r="X6" s="456"/>
      <c r="Z6" s="490" t="s">
        <v>28</v>
      </c>
      <c r="AA6" s="491"/>
    </row>
    <row r="7" spans="25:28" ht="15" customHeight="1">
      <c r="Y7" s="5"/>
      <c r="Z7" s="492"/>
      <c r="AA7" s="492"/>
      <c r="AB7" s="5"/>
    </row>
    <row r="8" spans="1:29" ht="27" customHeight="1">
      <c r="A8" s="295" t="s">
        <v>15</v>
      </c>
      <c r="B8" s="292" t="s">
        <v>23</v>
      </c>
      <c r="C8" s="498" t="s">
        <v>16</v>
      </c>
      <c r="D8" s="499"/>
      <c r="E8" s="429" t="s">
        <v>17</v>
      </c>
      <c r="F8" s="500"/>
      <c r="G8" s="501"/>
      <c r="H8" s="295" t="s">
        <v>2</v>
      </c>
      <c r="I8" s="295" t="s">
        <v>25</v>
      </c>
      <c r="J8" s="292" t="s">
        <v>20</v>
      </c>
      <c r="K8" s="429" t="s">
        <v>21</v>
      </c>
      <c r="L8" s="431"/>
      <c r="M8" s="295" t="s">
        <v>22</v>
      </c>
      <c r="N8" s="429" t="s">
        <v>14</v>
      </c>
      <c r="O8" s="431"/>
      <c r="P8" s="292" t="s">
        <v>19</v>
      </c>
      <c r="Q8" s="429" t="s">
        <v>18</v>
      </c>
      <c r="R8" s="436"/>
      <c r="S8" s="436"/>
      <c r="T8" s="436"/>
      <c r="U8" s="437"/>
      <c r="V8" s="298" t="s">
        <v>24</v>
      </c>
      <c r="W8" s="299" t="s">
        <v>3</v>
      </c>
      <c r="X8" s="294" t="s">
        <v>1</v>
      </c>
      <c r="Y8" s="22"/>
      <c r="Z8" s="44" t="s">
        <v>29</v>
      </c>
      <c r="AA8" s="43" t="s">
        <v>30</v>
      </c>
      <c r="AB8" s="23"/>
      <c r="AC8" s="271"/>
    </row>
    <row r="9" spans="1:28" ht="15">
      <c r="A9" s="265">
        <f>IF(INDEX('Fiche résultats'!A$10:A$49,$Z9,1)&lt;&gt;"",INDEX('Fiche résultats'!A$10:A$49,$Z9,1),"")</f>
      </c>
      <c r="B9" s="53">
        <f>IF(INDEX('Fiche résultats'!B$10:B$49,$Z9,1)&lt;&gt;"",INDEX('Fiche résultats'!B$10:B$49,$Z9,1),"")</f>
      </c>
      <c r="C9" s="487">
        <f>IF(INDEX('Fiche résultats'!C$10:C$49,$Z9,1)&lt;&gt;"",INDEX('Fiche résultats'!C$10:C$49,$Z9,1),"")</f>
      </c>
      <c r="D9" s="497"/>
      <c r="E9" s="487">
        <f>IF(INDEX('Fiche résultats'!E$10:E$49,$Z9,1)&lt;&gt;"",INDEX('Fiche résultats'!E$10:E$49,$Z9,1),"")</f>
      </c>
      <c r="F9" s="488">
        <f>IF(INDEX('Fiche résultats'!F$10:F$49,$Z9,1)&lt;&gt;"",INDEX('Fiche résultats'!F$10:F$49,$Z9,1),"")</f>
      </c>
      <c r="G9" s="494">
        <f>IF(INDEX('Fiche résultats'!G$10:G$49,$Z9,1)&lt;&gt;"",INDEX('Fiche résultats'!G$10:G$49,$Z9,1),"")</f>
      </c>
      <c r="H9" s="54">
        <f>IF(INDEX('Fiche résultats'!H$10:H$49,$Z9,1)&lt;&gt;"",INDEX('Fiche résultats'!H$10:H$49,$Z9,1),"")</f>
      </c>
      <c r="I9" s="180">
        <f>IF(INDEX('Fiche résultats'!I$10:I$49,$Z9,1)&lt;&gt;"",INDEX('Fiche résultats'!I$10:I$49,$Z9,1),"")</f>
      </c>
      <c r="J9" s="272">
        <f>IF(INDEX('Fiche résultats'!P$10:P$49,$Z9,1)&lt;&gt;"",INDEX('Fiche résultats'!P$10:P$49,$Z9,1),"")</f>
      </c>
      <c r="K9" s="495">
        <f>IF(INDEX('Fiche résultats'!Q$10:Q$49,$Z9,1)&lt;&gt;"",INDEX('Fiche résultats'!Q$10:Q$49,$Z9,1),"")</f>
      </c>
      <c r="L9" s="496" t="e">
        <f>IF(INDEX('Fiche résultats'!#REF!,$Z9,1)&lt;&gt;"",INDEX('Fiche résultats'!#REF!,$Z9,1),"")</f>
        <v>#REF!</v>
      </c>
      <c r="M9" s="272">
        <f>IF(INDEX('Fiche résultats'!R$10:R$49,$Z9,1)&lt;&gt;"",INDEX('Fiche résultats'!R$10:R$49,$Z9,1),"")</f>
      </c>
      <c r="N9" s="485">
        <f>IF(INDEX('Fiche résultats'!S$10:S$49,$Z9,1)&lt;&gt;"",INDEX('Fiche résultats'!S$10:S$49,$Z9,1),"")</f>
      </c>
      <c r="O9" s="486" t="e">
        <f>IF(INDEX('Fiche résultats'!#REF!,$Z9,1)&lt;&gt;"",INDEX('Fiche résultats'!#REF!,$Z9,1),"")</f>
        <v>#REF!</v>
      </c>
      <c r="P9" s="266">
        <f>IF(INDEX('Fiche résultats'!T$10:T$49,$Z9,1)&lt;&gt;"",INDEX('Fiche résultats'!T$10:T$49,$Z9,1),"")</f>
      </c>
      <c r="Q9" s="487">
        <f>IF(INDEX('Fiche résultats'!V$10:V$49,$Z9,1)&lt;&gt;"",INDEX('Fiche résultats'!V$10:V$49,$Z9,1),"")</f>
      </c>
      <c r="R9" s="488">
        <f>IF(INDEX('Fiche résultats'!W$10:W$49,$Z9,1)&lt;&gt;"",INDEX('Fiche résultats'!W$10:W$49,$Z9,1),"")</f>
      </c>
      <c r="S9" s="488" t="e">
        <f>IF(INDEX('Fiche résultats'!#REF!,$Z9,1)&lt;&gt;"",INDEX('Fiche résultats'!#REF!,$Z9,1),"")</f>
        <v>#REF!</v>
      </c>
      <c r="T9" s="488" t="e">
        <f>IF(INDEX('Fiche résultats'!#REF!,$Z9,1)&lt;&gt;"",INDEX('Fiche résultats'!#REF!,$Z9,1),"")</f>
        <v>#REF!</v>
      </c>
      <c r="U9" s="489">
        <f>IF(INDEX('Fiche résultats'!X$10:X$49,$Z9,1)&lt;&gt;"",INDEX('Fiche résultats'!X$10:X$49,$Z9,1),"")</f>
      </c>
      <c r="V9" s="177">
        <f>IF(INDEX('Fiche résultats'!Y$10:Y$49,$Z9,1)&lt;&gt;"",INDEX('Fiche résultats'!Y$10:Y$49,$Z9,1),"")</f>
      </c>
      <c r="W9" s="28">
        <f>INDEX('Fiche résultats'!Z$10:Z$49,$Z9,1)</f>
        <v>0</v>
      </c>
      <c r="X9" s="27">
        <f>IF(INDEX('Fiche résultats'!AA$10:AA$49,$Z9,1)&lt;&gt;"",INDEX('Fiche résultats'!AA$10:AA$49,$Z9,1),"")</f>
      </c>
      <c r="Y9" s="24"/>
      <c r="Z9" s="45">
        <f>MATCH(AA9,'Fiche résultats'!AC$10:AC$49,0)</f>
        <v>1</v>
      </c>
      <c r="AA9" s="46">
        <v>1</v>
      </c>
      <c r="AB9" s="25"/>
    </row>
    <row r="10" spans="1:28" ht="15">
      <c r="A10" s="265">
        <f>IF(INDEX('Fiche résultats'!A$10:A$49,$Z10,1)&lt;&gt;"",INDEX('Fiche résultats'!A$10:A$49,$Z10,1),"")</f>
      </c>
      <c r="B10" s="53">
        <f>IF(INDEX('Fiche résultats'!B$10:B$49,$Z10,1)&lt;&gt;"",INDEX('Fiche résultats'!B$10:B$49,$Z10,1),"")</f>
      </c>
      <c r="C10" s="487">
        <f>IF(INDEX('Fiche résultats'!C$10:C$49,$Z10,1)&lt;&gt;"",INDEX('Fiche résultats'!C$10:C$49,$Z10,1),"")</f>
      </c>
      <c r="D10" s="494"/>
      <c r="E10" s="487">
        <f>IF(INDEX('Fiche résultats'!E$10:E$49,$Z10,1)&lt;&gt;"",INDEX('Fiche résultats'!E$10:E$49,$Z10,1),"")</f>
      </c>
      <c r="F10" s="488">
        <f>IF(INDEX('Fiche résultats'!F$10:F$49,$Z10,1)&lt;&gt;"",INDEX('Fiche résultats'!F$10:F$49,$Z10,1),"")</f>
      </c>
      <c r="G10" s="494">
        <f>IF(INDEX('Fiche résultats'!G$10:G$49,$Z10,1)&lt;&gt;"",INDEX('Fiche résultats'!G$10:G$49,$Z10,1),"")</f>
      </c>
      <c r="H10" s="54">
        <f>IF(INDEX('Fiche résultats'!H$10:H$49,$Z10,1)&lt;&gt;"",INDEX('Fiche résultats'!H$10:H$49,$Z10,1),"")</f>
      </c>
      <c r="I10" s="180">
        <f>IF(INDEX('Fiche résultats'!I$10:I$49,$Z10,1)&lt;&gt;"",INDEX('Fiche résultats'!I$10:I$49,$Z10,1),"")</f>
      </c>
      <c r="J10" s="272">
        <f>IF(INDEX('Fiche résultats'!P$10:P$49,$Z10,1)&lt;&gt;"",INDEX('Fiche résultats'!P$10:P$49,$Z10,1),"")</f>
      </c>
      <c r="K10" s="495">
        <f>IF(INDEX('Fiche résultats'!Q$10:Q$49,$Z10,1)&lt;&gt;"",INDEX('Fiche résultats'!Q$10:Q$49,$Z10,1),"")</f>
      </c>
      <c r="L10" s="496" t="e">
        <f>IF(INDEX('Fiche résultats'!#REF!,$Z10,1)&lt;&gt;"",INDEX('Fiche résultats'!#REF!,$Z10,1),"")</f>
        <v>#REF!</v>
      </c>
      <c r="M10" s="272">
        <f>IF(INDEX('Fiche résultats'!R$10:R$49,$Z10,1)&lt;&gt;"",INDEX('Fiche résultats'!R$10:R$49,$Z10,1),"")</f>
      </c>
      <c r="N10" s="485">
        <f>IF(INDEX('Fiche résultats'!S$10:S$49,$Z10,1)&lt;&gt;"",INDEX('Fiche résultats'!S$10:S$49,$Z10,1),"")</f>
      </c>
      <c r="O10" s="486" t="e">
        <f>IF(INDEX('Fiche résultats'!#REF!,$Z10,1)&lt;&gt;"",INDEX('Fiche résultats'!#REF!,$Z10,1),"")</f>
        <v>#REF!</v>
      </c>
      <c r="P10" s="266">
        <f>IF(INDEX('Fiche résultats'!T$10:T$49,$Z10,1)&lt;&gt;"",INDEX('Fiche résultats'!T$10:T$49,$Z10,1),"")</f>
      </c>
      <c r="Q10" s="487">
        <f>IF(INDEX('Fiche résultats'!V$10:V$49,$Z10,1)&lt;&gt;"",INDEX('Fiche résultats'!V$10:V$49,$Z10,1),"")</f>
      </c>
      <c r="R10" s="488">
        <f>IF(INDEX('Fiche résultats'!W$10:W$49,$Z10,1)&lt;&gt;"",INDEX('Fiche résultats'!W$10:W$49,$Z10,1),"")</f>
      </c>
      <c r="S10" s="488" t="e">
        <f>IF(INDEX('Fiche résultats'!#REF!,$Z10,1)&lt;&gt;"",INDEX('Fiche résultats'!#REF!,$Z10,1),"")</f>
        <v>#REF!</v>
      </c>
      <c r="T10" s="488" t="e">
        <f>IF(INDEX('Fiche résultats'!#REF!,$Z10,1)&lt;&gt;"",INDEX('Fiche résultats'!#REF!,$Z10,1),"")</f>
        <v>#REF!</v>
      </c>
      <c r="U10" s="489">
        <f>IF(INDEX('Fiche résultats'!X$10:X$49,$Z10,1)&lt;&gt;"",INDEX('Fiche résultats'!X$10:X$49,$Z10,1),"")</f>
      </c>
      <c r="V10" s="177">
        <f>IF(INDEX('Fiche résultats'!Y$10:Y$49,$Z10,1)&lt;&gt;"",INDEX('Fiche résultats'!Y$10:Y$49,$Z10,1),"")</f>
      </c>
      <c r="W10" s="28">
        <f>INDEX('Fiche résultats'!Z$10:Z$49,$Z10,1)</f>
        <v>0</v>
      </c>
      <c r="X10" s="27">
        <f>IF(H10&lt;&gt;"",INDEX('Fiche résultats'!AA$10:AA$49,$Z10,1),"")</f>
      </c>
      <c r="Y10" s="24"/>
      <c r="Z10" s="47">
        <f>MATCH(AA10,'Fiche résultats'!AC$10:AC$49,0)</f>
        <v>1</v>
      </c>
      <c r="AA10" s="39">
        <f>IF(AA9+1&lt;X$49,AA9+1,X$49)</f>
        <v>1</v>
      </c>
      <c r="AB10" s="25"/>
    </row>
    <row r="11" spans="1:28" ht="15">
      <c r="A11" s="265">
        <f>IF(INDEX('Fiche résultats'!A$10:A$49,$Z11,1)&lt;&gt;"",INDEX('Fiche résultats'!A$10:A$49,$Z11,1),"")</f>
      </c>
      <c r="B11" s="53">
        <f>IF(INDEX('Fiche résultats'!B$10:B$49,$Z11,1)&lt;&gt;"",INDEX('Fiche résultats'!B$10:B$49,$Z11,1),"")</f>
      </c>
      <c r="C11" s="487">
        <f>IF(INDEX('Fiche résultats'!C$10:C$49,$Z11,1)&lt;&gt;"",INDEX('Fiche résultats'!C$10:C$49,$Z11,1),"")</f>
      </c>
      <c r="D11" s="494"/>
      <c r="E11" s="487">
        <f>IF(INDEX('Fiche résultats'!E$10:E$49,$Z11,1)&lt;&gt;"",INDEX('Fiche résultats'!E$10:E$49,$Z11,1),"")</f>
      </c>
      <c r="F11" s="488">
        <f>IF(INDEX('Fiche résultats'!F$10:F$49,$Z11,1)&lt;&gt;"",INDEX('Fiche résultats'!F$10:F$49,$Z11,1),"")</f>
      </c>
      <c r="G11" s="494">
        <f>IF(INDEX('Fiche résultats'!G$10:G$49,$Z11,1)&lt;&gt;"",INDEX('Fiche résultats'!G$10:G$49,$Z11,1),"")</f>
      </c>
      <c r="H11" s="54">
        <f>IF(INDEX('Fiche résultats'!H$10:H$49,$Z11,1)&lt;&gt;"",INDEX('Fiche résultats'!H$10:H$49,$Z11,1),"")</f>
      </c>
      <c r="I11" s="180">
        <f>IF(INDEX('Fiche résultats'!I$10:I$49,$Z11,1)&lt;&gt;"",INDEX('Fiche résultats'!I$10:I$49,$Z11,1),"")</f>
      </c>
      <c r="J11" s="272">
        <f>IF(INDEX('Fiche résultats'!P$10:P$49,$Z11,1)&lt;&gt;"",INDEX('Fiche résultats'!P$10:P$49,$Z11,1),"")</f>
      </c>
      <c r="K11" s="495">
        <f>IF(INDEX('Fiche résultats'!Q$10:Q$49,$Z11,1)&lt;&gt;"",INDEX('Fiche résultats'!Q$10:Q$49,$Z11,1),"")</f>
      </c>
      <c r="L11" s="496" t="e">
        <f>IF(INDEX('Fiche résultats'!#REF!,$Z11,1)&lt;&gt;"",INDEX('Fiche résultats'!#REF!,$Z11,1),"")</f>
        <v>#REF!</v>
      </c>
      <c r="M11" s="272">
        <f>IF(INDEX('Fiche résultats'!R$10:R$49,$Z11,1)&lt;&gt;"",INDEX('Fiche résultats'!R$10:R$49,$Z11,1),"")</f>
      </c>
      <c r="N11" s="485">
        <f>IF(INDEX('Fiche résultats'!S$10:S$49,$Z11,1)&lt;&gt;"",INDEX('Fiche résultats'!S$10:S$49,$Z11,1),"")</f>
      </c>
      <c r="O11" s="486" t="e">
        <f>IF(INDEX('Fiche résultats'!#REF!,$Z11,1)&lt;&gt;"",INDEX('Fiche résultats'!#REF!,$Z11,1),"")</f>
        <v>#REF!</v>
      </c>
      <c r="P11" s="266">
        <f>IF(INDEX('Fiche résultats'!T$10:T$49,$Z11,1)&lt;&gt;"",INDEX('Fiche résultats'!T$10:T$49,$Z11,1),"")</f>
      </c>
      <c r="Q11" s="487">
        <f>IF(INDEX('Fiche résultats'!V$10:V$49,$Z11,1)&lt;&gt;"",INDEX('Fiche résultats'!V$10:V$49,$Z11,1),"")</f>
      </c>
      <c r="R11" s="488">
        <f>IF(INDEX('Fiche résultats'!W$10:W$49,$Z11,1)&lt;&gt;"",INDEX('Fiche résultats'!W$10:W$49,$Z11,1),"")</f>
      </c>
      <c r="S11" s="488" t="e">
        <f>IF(INDEX('Fiche résultats'!#REF!,$Z11,1)&lt;&gt;"",INDEX('Fiche résultats'!#REF!,$Z11,1),"")</f>
        <v>#REF!</v>
      </c>
      <c r="T11" s="488" t="e">
        <f>IF(INDEX('Fiche résultats'!#REF!,$Z11,1)&lt;&gt;"",INDEX('Fiche résultats'!#REF!,$Z11,1),"")</f>
        <v>#REF!</v>
      </c>
      <c r="U11" s="489">
        <f>IF(INDEX('Fiche résultats'!X$10:X$49,$Z11,1)&lt;&gt;"",INDEX('Fiche résultats'!X$10:X$49,$Z11,1),"")</f>
      </c>
      <c r="V11" s="177">
        <f>IF(INDEX('Fiche résultats'!Y$10:Y$49,$Z11,1)&lt;&gt;"",INDEX('Fiche résultats'!Y$10:Y$49,$Z11,1),"")</f>
      </c>
      <c r="W11" s="28">
        <f>INDEX('Fiche résultats'!Z$10:Z$49,$Z11,1)</f>
        <v>0</v>
      </c>
      <c r="X11" s="27">
        <f>IF(H11&lt;&gt;"",INDEX('Fiche résultats'!AA$10:AA$49,$Z11,1),"")</f>
      </c>
      <c r="Y11" s="24"/>
      <c r="Z11" s="47">
        <f>MATCH(AA11,'Fiche résultats'!AC$10:AC$49,0)</f>
        <v>1</v>
      </c>
      <c r="AA11" s="39">
        <f aca="true" t="shared" si="0" ref="AA11:AA48">IF(AA10+1&lt;X$49,AA10+1,X$49)</f>
        <v>1</v>
      </c>
      <c r="AB11" s="25"/>
    </row>
    <row r="12" spans="1:28" ht="15">
      <c r="A12" s="265">
        <f>IF(INDEX('Fiche résultats'!A$10:A$49,$Z12,1)&lt;&gt;"",INDEX('Fiche résultats'!A$10:A$49,$Z12,1),"")</f>
      </c>
      <c r="B12" s="53">
        <f>IF(INDEX('Fiche résultats'!B$10:B$49,$Z12,1)&lt;&gt;"",INDEX('Fiche résultats'!B$10:B$49,$Z12,1),"")</f>
      </c>
      <c r="C12" s="487">
        <f>IF(INDEX('Fiche résultats'!C$10:C$49,$Z12,1)&lt;&gt;"",INDEX('Fiche résultats'!C$10:C$49,$Z12,1),"")</f>
      </c>
      <c r="D12" s="494"/>
      <c r="E12" s="487">
        <f>IF(INDEX('Fiche résultats'!E$10:E$49,$Z12,1)&lt;&gt;"",INDEX('Fiche résultats'!E$10:E$49,$Z12,1),"")</f>
      </c>
      <c r="F12" s="488">
        <f>IF(INDEX('Fiche résultats'!F$10:F$49,$Z12,1)&lt;&gt;"",INDEX('Fiche résultats'!F$10:F$49,$Z12,1),"")</f>
      </c>
      <c r="G12" s="494">
        <f>IF(INDEX('Fiche résultats'!G$10:G$49,$Z12,1)&lt;&gt;"",INDEX('Fiche résultats'!G$10:G$49,$Z12,1),"")</f>
      </c>
      <c r="H12" s="54">
        <f>IF(INDEX('Fiche résultats'!H$10:H$49,$Z12,1)&lt;&gt;"",INDEX('Fiche résultats'!H$10:H$49,$Z12,1),"")</f>
      </c>
      <c r="I12" s="180">
        <f>IF(INDEX('Fiche résultats'!I$10:I$49,$Z12,1)&lt;&gt;"",INDEX('Fiche résultats'!I$10:I$49,$Z12,1),"")</f>
      </c>
      <c r="J12" s="272">
        <f>IF(INDEX('Fiche résultats'!P$10:P$49,$Z12,1)&lt;&gt;"",INDEX('Fiche résultats'!P$10:P$49,$Z12,1),"")</f>
      </c>
      <c r="K12" s="495">
        <f>IF(INDEX('Fiche résultats'!Q$10:Q$49,$Z12,1)&lt;&gt;"",INDEX('Fiche résultats'!Q$10:Q$49,$Z12,1),"")</f>
      </c>
      <c r="L12" s="496" t="e">
        <f>IF(INDEX('Fiche résultats'!#REF!,$Z12,1)&lt;&gt;"",INDEX('Fiche résultats'!#REF!,$Z12,1),"")</f>
        <v>#REF!</v>
      </c>
      <c r="M12" s="272">
        <f>IF(INDEX('Fiche résultats'!R$10:R$49,$Z12,1)&lt;&gt;"",INDEX('Fiche résultats'!R$10:R$49,$Z12,1),"")</f>
      </c>
      <c r="N12" s="485">
        <f>IF(INDEX('Fiche résultats'!S$10:S$49,$Z12,1)&lt;&gt;"",INDEX('Fiche résultats'!S$10:S$49,$Z12,1),"")</f>
      </c>
      <c r="O12" s="486" t="e">
        <f>IF(INDEX('Fiche résultats'!#REF!,$Z12,1)&lt;&gt;"",INDEX('Fiche résultats'!#REF!,$Z12,1),"")</f>
        <v>#REF!</v>
      </c>
      <c r="P12" s="266">
        <f>IF(INDEX('Fiche résultats'!T$10:T$49,$Z12,1)&lt;&gt;"",INDEX('Fiche résultats'!T$10:T$49,$Z12,1),"")</f>
      </c>
      <c r="Q12" s="487">
        <f>IF(INDEX('Fiche résultats'!V$10:V$49,$Z12,1)&lt;&gt;"",INDEX('Fiche résultats'!V$10:V$49,$Z12,1),"")</f>
      </c>
      <c r="R12" s="488">
        <f>IF(INDEX('Fiche résultats'!W$10:W$49,$Z12,1)&lt;&gt;"",INDEX('Fiche résultats'!W$10:W$49,$Z12,1),"")</f>
      </c>
      <c r="S12" s="488" t="e">
        <f>IF(INDEX('Fiche résultats'!#REF!,$Z12,1)&lt;&gt;"",INDEX('Fiche résultats'!#REF!,$Z12,1),"")</f>
        <v>#REF!</v>
      </c>
      <c r="T12" s="488" t="e">
        <f>IF(INDEX('Fiche résultats'!#REF!,$Z12,1)&lt;&gt;"",INDEX('Fiche résultats'!#REF!,$Z12,1),"")</f>
        <v>#REF!</v>
      </c>
      <c r="U12" s="489">
        <f>IF(INDEX('Fiche résultats'!X$10:X$49,$Z12,1)&lt;&gt;"",INDEX('Fiche résultats'!X$10:X$49,$Z12,1),"")</f>
      </c>
      <c r="V12" s="177">
        <f>IF(INDEX('Fiche résultats'!Y$10:Y$49,$Z12,1)&lt;&gt;"",INDEX('Fiche résultats'!Y$10:Y$49,$Z12,1),"")</f>
      </c>
      <c r="W12" s="28">
        <f>INDEX('Fiche résultats'!Z$10:Z$49,$Z12,1)</f>
        <v>0</v>
      </c>
      <c r="X12" s="27">
        <f>IF(H12&lt;&gt;"",INDEX('Fiche résultats'!AA$10:AA$49,$Z12,1),"")</f>
      </c>
      <c r="Y12" s="24"/>
      <c r="Z12" s="47">
        <f>MATCH(AA12,'Fiche résultats'!AC$10:AC$49,0)</f>
        <v>1</v>
      </c>
      <c r="AA12" s="39">
        <f t="shared" si="0"/>
        <v>1</v>
      </c>
      <c r="AB12" s="25"/>
    </row>
    <row r="13" spans="1:28" ht="15">
      <c r="A13" s="265">
        <f>IF(INDEX('Fiche résultats'!A$10:A$49,$Z13,1)&lt;&gt;"",INDEX('Fiche résultats'!A$10:A$49,$Z13,1),"")</f>
      </c>
      <c r="B13" s="53">
        <f>IF(INDEX('Fiche résultats'!B$10:B$49,$Z13,1)&lt;&gt;"",INDEX('Fiche résultats'!B$10:B$49,$Z13,1),"")</f>
      </c>
      <c r="C13" s="487">
        <f>IF(INDEX('Fiche résultats'!C$10:C$49,$Z13,1)&lt;&gt;"",INDEX('Fiche résultats'!C$10:C$49,$Z13,1),"")</f>
      </c>
      <c r="D13" s="494"/>
      <c r="E13" s="487">
        <f>IF(INDEX('Fiche résultats'!E$10:E$49,$Z13,1)&lt;&gt;"",INDEX('Fiche résultats'!E$10:E$49,$Z13,1),"")</f>
      </c>
      <c r="F13" s="488">
        <f>IF(INDEX('Fiche résultats'!F$10:F$49,$Z13,1)&lt;&gt;"",INDEX('Fiche résultats'!F$10:F$49,$Z13,1),"")</f>
      </c>
      <c r="G13" s="494">
        <f>IF(INDEX('Fiche résultats'!G$10:G$49,$Z13,1)&lt;&gt;"",INDEX('Fiche résultats'!G$10:G$49,$Z13,1),"")</f>
      </c>
      <c r="H13" s="54">
        <f>IF(INDEX('Fiche résultats'!H$10:H$49,$Z13,1)&lt;&gt;"",INDEX('Fiche résultats'!H$10:H$49,$Z13,1),"")</f>
      </c>
      <c r="I13" s="180">
        <f>IF(INDEX('Fiche résultats'!I$10:I$49,$Z13,1)&lt;&gt;"",INDEX('Fiche résultats'!I$10:I$49,$Z13,1),"")</f>
      </c>
      <c r="J13" s="272">
        <f>IF(INDEX('Fiche résultats'!P$10:P$49,$Z13,1)&lt;&gt;"",INDEX('Fiche résultats'!P$10:P$49,$Z13,1),"")</f>
      </c>
      <c r="K13" s="495">
        <f>IF(INDEX('Fiche résultats'!Q$10:Q$49,$Z13,1)&lt;&gt;"",INDEX('Fiche résultats'!Q$10:Q$49,$Z13,1),"")</f>
      </c>
      <c r="L13" s="496" t="e">
        <f>IF(INDEX('Fiche résultats'!#REF!,$Z13,1)&lt;&gt;"",INDEX('Fiche résultats'!#REF!,$Z13,1),"")</f>
        <v>#REF!</v>
      </c>
      <c r="M13" s="272">
        <f>IF(INDEX('Fiche résultats'!R$10:R$49,$Z13,1)&lt;&gt;"",INDEX('Fiche résultats'!R$10:R$49,$Z13,1),"")</f>
      </c>
      <c r="N13" s="485">
        <f>IF(INDEX('Fiche résultats'!S$10:S$49,$Z13,1)&lt;&gt;"",INDEX('Fiche résultats'!S$10:S$49,$Z13,1),"")</f>
      </c>
      <c r="O13" s="486" t="e">
        <f>IF(INDEX('Fiche résultats'!#REF!,$Z13,1)&lt;&gt;"",INDEX('Fiche résultats'!#REF!,$Z13,1),"")</f>
        <v>#REF!</v>
      </c>
      <c r="P13" s="266">
        <f>IF(INDEX('Fiche résultats'!T$10:T$49,$Z13,1)&lt;&gt;"",INDEX('Fiche résultats'!T$10:T$49,$Z13,1),"")</f>
      </c>
      <c r="Q13" s="487">
        <f>IF(INDEX('Fiche résultats'!V$10:V$49,$Z13,1)&lt;&gt;"",INDEX('Fiche résultats'!V$10:V$49,$Z13,1),"")</f>
      </c>
      <c r="R13" s="488">
        <f>IF(INDEX('Fiche résultats'!W$10:W$49,$Z13,1)&lt;&gt;"",INDEX('Fiche résultats'!W$10:W$49,$Z13,1),"")</f>
      </c>
      <c r="S13" s="488" t="e">
        <f>IF(INDEX('Fiche résultats'!#REF!,$Z13,1)&lt;&gt;"",INDEX('Fiche résultats'!#REF!,$Z13,1),"")</f>
        <v>#REF!</v>
      </c>
      <c r="T13" s="488" t="e">
        <f>IF(INDEX('Fiche résultats'!#REF!,$Z13,1)&lt;&gt;"",INDEX('Fiche résultats'!#REF!,$Z13,1),"")</f>
        <v>#REF!</v>
      </c>
      <c r="U13" s="489">
        <f>IF(INDEX('Fiche résultats'!X$10:X$49,$Z13,1)&lt;&gt;"",INDEX('Fiche résultats'!X$10:X$49,$Z13,1),"")</f>
      </c>
      <c r="V13" s="177">
        <f>IF(INDEX('Fiche résultats'!Y$10:Y$49,$Z13,1)&lt;&gt;"",INDEX('Fiche résultats'!Y$10:Y$49,$Z13,1),"")</f>
      </c>
      <c r="W13" s="28">
        <f>INDEX('Fiche résultats'!Z$10:Z$49,$Z13,1)</f>
        <v>0</v>
      </c>
      <c r="X13" s="27">
        <f>IF(H13&lt;&gt;"",INDEX('Fiche résultats'!AA$10:AA$49,$Z13,1),"")</f>
      </c>
      <c r="Y13" s="24"/>
      <c r="Z13" s="47">
        <f>MATCH(AA13,'Fiche résultats'!AC$10:AC$49,0)</f>
        <v>1</v>
      </c>
      <c r="AA13" s="39">
        <f t="shared" si="0"/>
        <v>1</v>
      </c>
      <c r="AB13" s="25"/>
    </row>
    <row r="14" spans="1:28" ht="15">
      <c r="A14" s="265">
        <f>IF(INDEX('Fiche résultats'!A$10:A$49,$Z14,1)&lt;&gt;"",INDEX('Fiche résultats'!A$10:A$49,$Z14,1),"")</f>
      </c>
      <c r="B14" s="53">
        <f>IF(INDEX('Fiche résultats'!B$10:B$49,$Z14,1)&lt;&gt;"",INDEX('Fiche résultats'!B$10:B$49,$Z14,1),"")</f>
      </c>
      <c r="C14" s="487">
        <f>IF(INDEX('Fiche résultats'!C$10:C$49,$Z14,1)&lt;&gt;"",INDEX('Fiche résultats'!C$10:C$49,$Z14,1),"")</f>
      </c>
      <c r="D14" s="494"/>
      <c r="E14" s="487">
        <f>IF(INDEX('Fiche résultats'!E$10:E$49,$Z14,1)&lt;&gt;"",INDEX('Fiche résultats'!E$10:E$49,$Z14,1),"")</f>
      </c>
      <c r="F14" s="488">
        <f>IF(INDEX('Fiche résultats'!F$10:F$49,$Z14,1)&lt;&gt;"",INDEX('Fiche résultats'!F$10:F$49,$Z14,1),"")</f>
      </c>
      <c r="G14" s="494">
        <f>IF(INDEX('Fiche résultats'!G$10:G$49,$Z14,1)&lt;&gt;"",INDEX('Fiche résultats'!G$10:G$49,$Z14,1),"")</f>
      </c>
      <c r="H14" s="54">
        <f>IF(INDEX('Fiche résultats'!H$10:H$49,$Z14,1)&lt;&gt;"",INDEX('Fiche résultats'!H$10:H$49,$Z14,1),"")</f>
      </c>
      <c r="I14" s="180">
        <f>IF(INDEX('Fiche résultats'!I$10:I$49,$Z14,1)&lt;&gt;"",INDEX('Fiche résultats'!I$10:I$49,$Z14,1),"")</f>
      </c>
      <c r="J14" s="272">
        <f>IF(INDEX('Fiche résultats'!P$10:P$49,$Z14,1)&lt;&gt;"",INDEX('Fiche résultats'!P$10:P$49,$Z14,1),"")</f>
      </c>
      <c r="K14" s="495">
        <f>IF(INDEX('Fiche résultats'!Q$10:Q$49,$Z14,1)&lt;&gt;"",INDEX('Fiche résultats'!Q$10:Q$49,$Z14,1),"")</f>
      </c>
      <c r="L14" s="496" t="e">
        <f>IF(INDEX('Fiche résultats'!#REF!,$Z14,1)&lt;&gt;"",INDEX('Fiche résultats'!#REF!,$Z14,1),"")</f>
        <v>#REF!</v>
      </c>
      <c r="M14" s="272">
        <f>IF(INDEX('Fiche résultats'!R$10:R$49,$Z14,1)&lt;&gt;"",INDEX('Fiche résultats'!R$10:R$49,$Z14,1),"")</f>
      </c>
      <c r="N14" s="485">
        <f>IF(INDEX('Fiche résultats'!S$10:S$49,$Z14,1)&lt;&gt;"",INDEX('Fiche résultats'!S$10:S$49,$Z14,1),"")</f>
      </c>
      <c r="O14" s="486" t="e">
        <f>IF(INDEX('Fiche résultats'!#REF!,$Z14,1)&lt;&gt;"",INDEX('Fiche résultats'!#REF!,$Z14,1),"")</f>
        <v>#REF!</v>
      </c>
      <c r="P14" s="266">
        <f>IF(INDEX('Fiche résultats'!T$10:T$49,$Z14,1)&lt;&gt;"",INDEX('Fiche résultats'!T$10:T$49,$Z14,1),"")</f>
      </c>
      <c r="Q14" s="487">
        <f>IF(INDEX('Fiche résultats'!V$10:V$49,$Z14,1)&lt;&gt;"",INDEX('Fiche résultats'!V$10:V$49,$Z14,1),"")</f>
      </c>
      <c r="R14" s="488">
        <f>IF(INDEX('Fiche résultats'!W$10:W$49,$Z14,1)&lt;&gt;"",INDEX('Fiche résultats'!W$10:W$49,$Z14,1),"")</f>
      </c>
      <c r="S14" s="488" t="e">
        <f>IF(INDEX('Fiche résultats'!#REF!,$Z14,1)&lt;&gt;"",INDEX('Fiche résultats'!#REF!,$Z14,1),"")</f>
        <v>#REF!</v>
      </c>
      <c r="T14" s="488" t="e">
        <f>IF(INDEX('Fiche résultats'!#REF!,$Z14,1)&lt;&gt;"",INDEX('Fiche résultats'!#REF!,$Z14,1),"")</f>
        <v>#REF!</v>
      </c>
      <c r="U14" s="489">
        <f>IF(INDEX('Fiche résultats'!X$10:X$49,$Z14,1)&lt;&gt;"",INDEX('Fiche résultats'!X$10:X$49,$Z14,1),"")</f>
      </c>
      <c r="V14" s="177">
        <f>IF(INDEX('Fiche résultats'!Y$10:Y$49,$Z14,1)&lt;&gt;"",INDEX('Fiche résultats'!Y$10:Y$49,$Z14,1),"")</f>
      </c>
      <c r="W14" s="28">
        <f>INDEX('Fiche résultats'!Z$10:Z$49,$Z14,1)</f>
        <v>0</v>
      </c>
      <c r="X14" s="27">
        <f>IF(H14&lt;&gt;"",INDEX('Fiche résultats'!AA$10:AA$49,$Z14,1),"")</f>
      </c>
      <c r="Y14" s="24"/>
      <c r="Z14" s="47">
        <f>MATCH(AA14,'Fiche résultats'!AC$10:AC$49,0)</f>
        <v>1</v>
      </c>
      <c r="AA14" s="39">
        <f t="shared" si="0"/>
        <v>1</v>
      </c>
      <c r="AB14" s="25"/>
    </row>
    <row r="15" spans="1:28" ht="15">
      <c r="A15" s="265">
        <f>IF(INDEX('Fiche résultats'!A$10:A$49,$Z15,1)&lt;&gt;"",INDEX('Fiche résultats'!A$10:A$49,$Z15,1),"")</f>
      </c>
      <c r="B15" s="53">
        <f>IF(INDEX('Fiche résultats'!B$10:B$49,$Z15,1)&lt;&gt;"",INDEX('Fiche résultats'!B$10:B$49,$Z15,1),"")</f>
      </c>
      <c r="C15" s="487">
        <f>IF(INDEX('Fiche résultats'!C$10:C$49,$Z15,1)&lt;&gt;"",INDEX('Fiche résultats'!C$10:C$49,$Z15,1),"")</f>
      </c>
      <c r="D15" s="494"/>
      <c r="E15" s="487">
        <f>IF(INDEX('Fiche résultats'!E$10:E$49,$Z15,1)&lt;&gt;"",INDEX('Fiche résultats'!E$10:E$49,$Z15,1),"")</f>
      </c>
      <c r="F15" s="488">
        <f>IF(INDEX('Fiche résultats'!F$10:F$49,$Z15,1)&lt;&gt;"",INDEX('Fiche résultats'!F$10:F$49,$Z15,1),"")</f>
      </c>
      <c r="G15" s="494">
        <f>IF(INDEX('Fiche résultats'!G$10:G$49,$Z15,1)&lt;&gt;"",INDEX('Fiche résultats'!G$10:G$49,$Z15,1),"")</f>
      </c>
      <c r="H15" s="54">
        <f>IF(INDEX('Fiche résultats'!H$10:H$49,$Z15,1)&lt;&gt;"",INDEX('Fiche résultats'!H$10:H$49,$Z15,1),"")</f>
      </c>
      <c r="I15" s="180">
        <f>IF(INDEX('Fiche résultats'!I$10:I$49,$Z15,1)&lt;&gt;"",INDEX('Fiche résultats'!I$10:I$49,$Z15,1),"")</f>
      </c>
      <c r="J15" s="272">
        <f>IF(INDEX('Fiche résultats'!P$10:P$49,$Z15,1)&lt;&gt;"",INDEX('Fiche résultats'!P$10:P$49,$Z15,1),"")</f>
      </c>
      <c r="K15" s="495">
        <f>IF(INDEX('Fiche résultats'!Q$10:Q$49,$Z15,1)&lt;&gt;"",INDEX('Fiche résultats'!Q$10:Q$49,$Z15,1),"")</f>
      </c>
      <c r="L15" s="496" t="e">
        <f>IF(INDEX('Fiche résultats'!#REF!,$Z15,1)&lt;&gt;"",INDEX('Fiche résultats'!#REF!,$Z15,1),"")</f>
        <v>#REF!</v>
      </c>
      <c r="M15" s="272">
        <f>IF(INDEX('Fiche résultats'!R$10:R$49,$Z15,1)&lt;&gt;"",INDEX('Fiche résultats'!R$10:R$49,$Z15,1),"")</f>
      </c>
      <c r="N15" s="485">
        <f>IF(INDEX('Fiche résultats'!S$10:S$49,$Z15,1)&lt;&gt;"",INDEX('Fiche résultats'!S$10:S$49,$Z15,1),"")</f>
      </c>
      <c r="O15" s="486" t="e">
        <f>IF(INDEX('Fiche résultats'!#REF!,$Z15,1)&lt;&gt;"",INDEX('Fiche résultats'!#REF!,$Z15,1),"")</f>
        <v>#REF!</v>
      </c>
      <c r="P15" s="266">
        <f>IF(INDEX('Fiche résultats'!T$10:T$49,$Z15,1)&lt;&gt;"",INDEX('Fiche résultats'!T$10:T$49,$Z15,1),"")</f>
      </c>
      <c r="Q15" s="487">
        <f>IF(INDEX('Fiche résultats'!V$10:V$49,$Z15,1)&lt;&gt;"",INDEX('Fiche résultats'!V$10:V$49,$Z15,1),"")</f>
      </c>
      <c r="R15" s="488">
        <f>IF(INDEX('Fiche résultats'!W$10:W$49,$Z15,1)&lt;&gt;"",INDEX('Fiche résultats'!W$10:W$49,$Z15,1),"")</f>
      </c>
      <c r="S15" s="488" t="e">
        <f>IF(INDEX('Fiche résultats'!#REF!,$Z15,1)&lt;&gt;"",INDEX('Fiche résultats'!#REF!,$Z15,1),"")</f>
        <v>#REF!</v>
      </c>
      <c r="T15" s="488" t="e">
        <f>IF(INDEX('Fiche résultats'!#REF!,$Z15,1)&lt;&gt;"",INDEX('Fiche résultats'!#REF!,$Z15,1),"")</f>
        <v>#REF!</v>
      </c>
      <c r="U15" s="489">
        <f>IF(INDEX('Fiche résultats'!X$10:X$49,$Z15,1)&lt;&gt;"",INDEX('Fiche résultats'!X$10:X$49,$Z15,1),"")</f>
      </c>
      <c r="V15" s="177">
        <f>IF(INDEX('Fiche résultats'!Y$10:Y$49,$Z15,1)&lt;&gt;"",INDEX('Fiche résultats'!Y$10:Y$49,$Z15,1),"")</f>
      </c>
      <c r="W15" s="28">
        <f>INDEX('Fiche résultats'!Z$10:Z$49,$Z15,1)</f>
        <v>0</v>
      </c>
      <c r="X15" s="27">
        <f>IF(H15&lt;&gt;"",INDEX('Fiche résultats'!AA$10:AA$49,$Z15,1),"")</f>
      </c>
      <c r="Y15" s="24"/>
      <c r="Z15" s="47">
        <f>MATCH(AA15,'Fiche résultats'!AC$10:AC$49,0)</f>
        <v>1</v>
      </c>
      <c r="AA15" s="39">
        <f t="shared" si="0"/>
        <v>1</v>
      </c>
      <c r="AB15" s="25"/>
    </row>
    <row r="16" spans="1:28" ht="15">
      <c r="A16" s="265">
        <f>IF(INDEX('Fiche résultats'!A$10:A$49,$Z16,1)&lt;&gt;"",INDEX('Fiche résultats'!A$10:A$49,$Z16,1),"")</f>
      </c>
      <c r="B16" s="53">
        <f>IF(INDEX('Fiche résultats'!B$10:B$49,$Z16,1)&lt;&gt;"",INDEX('Fiche résultats'!B$10:B$49,$Z16,1),"")</f>
      </c>
      <c r="C16" s="487">
        <f>IF(INDEX('Fiche résultats'!C$10:C$49,$Z16,1)&lt;&gt;"",INDEX('Fiche résultats'!C$10:C$49,$Z16,1),"")</f>
      </c>
      <c r="D16" s="494"/>
      <c r="E16" s="487">
        <f>IF(INDEX('Fiche résultats'!E$10:E$49,$Z16,1)&lt;&gt;"",INDEX('Fiche résultats'!E$10:E$49,$Z16,1),"")</f>
      </c>
      <c r="F16" s="488">
        <f>IF(INDEX('Fiche résultats'!F$10:F$49,$Z16,1)&lt;&gt;"",INDEX('Fiche résultats'!F$10:F$49,$Z16,1),"")</f>
      </c>
      <c r="G16" s="494">
        <f>IF(INDEX('Fiche résultats'!G$10:G$49,$Z16,1)&lt;&gt;"",INDEX('Fiche résultats'!G$10:G$49,$Z16,1),"")</f>
      </c>
      <c r="H16" s="54">
        <f>IF(INDEX('Fiche résultats'!H$10:H$49,$Z16,1)&lt;&gt;"",INDEX('Fiche résultats'!H$10:H$49,$Z16,1),"")</f>
      </c>
      <c r="I16" s="180">
        <f>IF(INDEX('Fiche résultats'!I$10:I$49,$Z16,1)&lt;&gt;"",INDEX('Fiche résultats'!I$10:I$49,$Z16,1),"")</f>
      </c>
      <c r="J16" s="272">
        <f>IF(INDEX('Fiche résultats'!P$10:P$49,$Z16,1)&lt;&gt;"",INDEX('Fiche résultats'!P$10:P$49,$Z16,1),"")</f>
      </c>
      <c r="K16" s="495">
        <f>IF(INDEX('Fiche résultats'!Q$10:Q$49,$Z16,1)&lt;&gt;"",INDEX('Fiche résultats'!Q$10:Q$49,$Z16,1),"")</f>
      </c>
      <c r="L16" s="496" t="e">
        <f>IF(INDEX('Fiche résultats'!#REF!,$Z16,1)&lt;&gt;"",INDEX('Fiche résultats'!#REF!,$Z16,1),"")</f>
        <v>#REF!</v>
      </c>
      <c r="M16" s="272">
        <f>IF(INDEX('Fiche résultats'!R$10:R$49,$Z16,1)&lt;&gt;"",INDEX('Fiche résultats'!R$10:R$49,$Z16,1),"")</f>
      </c>
      <c r="N16" s="485">
        <f>IF(INDEX('Fiche résultats'!S$10:S$49,$Z16,1)&lt;&gt;"",INDEX('Fiche résultats'!S$10:S$49,$Z16,1),"")</f>
      </c>
      <c r="O16" s="486" t="e">
        <f>IF(INDEX('Fiche résultats'!#REF!,$Z16,1)&lt;&gt;"",INDEX('Fiche résultats'!#REF!,$Z16,1),"")</f>
        <v>#REF!</v>
      </c>
      <c r="P16" s="266">
        <f>IF(INDEX('Fiche résultats'!T$10:T$49,$Z16,1)&lt;&gt;"",INDEX('Fiche résultats'!T$10:T$49,$Z16,1),"")</f>
      </c>
      <c r="Q16" s="487">
        <f>IF(INDEX('Fiche résultats'!V$10:V$49,$Z16,1)&lt;&gt;"",INDEX('Fiche résultats'!V$10:V$49,$Z16,1),"")</f>
      </c>
      <c r="R16" s="488">
        <f>IF(INDEX('Fiche résultats'!W$10:W$49,$Z16,1)&lt;&gt;"",INDEX('Fiche résultats'!W$10:W$49,$Z16,1),"")</f>
      </c>
      <c r="S16" s="488" t="e">
        <f>IF(INDEX('Fiche résultats'!#REF!,$Z16,1)&lt;&gt;"",INDEX('Fiche résultats'!#REF!,$Z16,1),"")</f>
        <v>#REF!</v>
      </c>
      <c r="T16" s="488" t="e">
        <f>IF(INDEX('Fiche résultats'!#REF!,$Z16,1)&lt;&gt;"",INDEX('Fiche résultats'!#REF!,$Z16,1),"")</f>
        <v>#REF!</v>
      </c>
      <c r="U16" s="489">
        <f>IF(INDEX('Fiche résultats'!X$10:X$49,$Z16,1)&lt;&gt;"",INDEX('Fiche résultats'!X$10:X$49,$Z16,1),"")</f>
      </c>
      <c r="V16" s="177">
        <f>IF(INDEX('Fiche résultats'!Y$10:Y$49,$Z16,1)&lt;&gt;"",INDEX('Fiche résultats'!Y$10:Y$49,$Z16,1),"")</f>
      </c>
      <c r="W16" s="28">
        <f>INDEX('Fiche résultats'!Z$10:Z$49,$Z16,1)</f>
        <v>0</v>
      </c>
      <c r="X16" s="27">
        <f>IF(H16&lt;&gt;"",INDEX('Fiche résultats'!AA$10:AA$49,$Z16,1),"")</f>
      </c>
      <c r="Y16" s="24"/>
      <c r="Z16" s="47">
        <f>MATCH(AA16,'Fiche résultats'!AC$10:AC$49,0)</f>
        <v>1</v>
      </c>
      <c r="AA16" s="39">
        <f t="shared" si="0"/>
        <v>1</v>
      </c>
      <c r="AB16" s="25"/>
    </row>
    <row r="17" spans="1:28" ht="15">
      <c r="A17" s="265">
        <f>IF(INDEX('Fiche résultats'!A$10:A$49,$Z17,1)&lt;&gt;"",INDEX('Fiche résultats'!A$10:A$49,$Z17,1),"")</f>
      </c>
      <c r="B17" s="53">
        <f>IF(INDEX('Fiche résultats'!B$10:B$49,$Z17,1)&lt;&gt;"",INDEX('Fiche résultats'!B$10:B$49,$Z17,1),"")</f>
      </c>
      <c r="C17" s="487">
        <f>IF(INDEX('Fiche résultats'!C$10:C$49,$Z17,1)&lt;&gt;"",INDEX('Fiche résultats'!C$10:C$49,$Z17,1),"")</f>
      </c>
      <c r="D17" s="494"/>
      <c r="E17" s="487">
        <f>IF(INDEX('Fiche résultats'!E$10:E$49,$Z17,1)&lt;&gt;"",INDEX('Fiche résultats'!E$10:E$49,$Z17,1),"")</f>
      </c>
      <c r="F17" s="488">
        <f>IF(INDEX('Fiche résultats'!F$10:F$49,$Z17,1)&lt;&gt;"",INDEX('Fiche résultats'!F$10:F$49,$Z17,1),"")</f>
      </c>
      <c r="G17" s="494">
        <f>IF(INDEX('Fiche résultats'!G$10:G$49,$Z17,1)&lt;&gt;"",INDEX('Fiche résultats'!G$10:G$49,$Z17,1),"")</f>
      </c>
      <c r="H17" s="54">
        <f>IF(INDEX('Fiche résultats'!H$10:H$49,$Z17,1)&lt;&gt;"",INDEX('Fiche résultats'!H$10:H$49,$Z17,1),"")</f>
      </c>
      <c r="I17" s="180">
        <f>IF(INDEX('Fiche résultats'!I$10:I$49,$Z17,1)&lt;&gt;"",INDEX('Fiche résultats'!I$10:I$49,$Z17,1),"")</f>
      </c>
      <c r="J17" s="272">
        <f>IF(INDEX('Fiche résultats'!P$10:P$49,$Z17,1)&lt;&gt;"",INDEX('Fiche résultats'!P$10:P$49,$Z17,1),"")</f>
      </c>
      <c r="K17" s="495">
        <f>IF(INDEX('Fiche résultats'!Q$10:Q$49,$Z17,1)&lt;&gt;"",INDEX('Fiche résultats'!Q$10:Q$49,$Z17,1),"")</f>
      </c>
      <c r="L17" s="496" t="e">
        <f>IF(INDEX('Fiche résultats'!#REF!,$Z17,1)&lt;&gt;"",INDEX('Fiche résultats'!#REF!,$Z17,1),"")</f>
        <v>#REF!</v>
      </c>
      <c r="M17" s="272">
        <f>IF(INDEX('Fiche résultats'!R$10:R$49,$Z17,1)&lt;&gt;"",INDEX('Fiche résultats'!R$10:R$49,$Z17,1),"")</f>
      </c>
      <c r="N17" s="485">
        <f>IF(INDEX('Fiche résultats'!S$10:S$49,$Z17,1)&lt;&gt;"",INDEX('Fiche résultats'!S$10:S$49,$Z17,1),"")</f>
      </c>
      <c r="O17" s="486" t="e">
        <f>IF(INDEX('Fiche résultats'!#REF!,$Z17,1)&lt;&gt;"",INDEX('Fiche résultats'!#REF!,$Z17,1),"")</f>
        <v>#REF!</v>
      </c>
      <c r="P17" s="266">
        <f>IF(INDEX('Fiche résultats'!T$10:T$49,$Z17,1)&lt;&gt;"",INDEX('Fiche résultats'!T$10:T$49,$Z17,1),"")</f>
      </c>
      <c r="Q17" s="487">
        <f>IF(INDEX('Fiche résultats'!V$10:V$49,$Z17,1)&lt;&gt;"",INDEX('Fiche résultats'!V$10:V$49,$Z17,1),"")</f>
      </c>
      <c r="R17" s="488">
        <f>IF(INDEX('Fiche résultats'!W$10:W$49,$Z17,1)&lt;&gt;"",INDEX('Fiche résultats'!W$10:W$49,$Z17,1),"")</f>
      </c>
      <c r="S17" s="488" t="e">
        <f>IF(INDEX('Fiche résultats'!#REF!,$Z17,1)&lt;&gt;"",INDEX('Fiche résultats'!#REF!,$Z17,1),"")</f>
        <v>#REF!</v>
      </c>
      <c r="T17" s="488" t="e">
        <f>IF(INDEX('Fiche résultats'!#REF!,$Z17,1)&lt;&gt;"",INDEX('Fiche résultats'!#REF!,$Z17,1),"")</f>
        <v>#REF!</v>
      </c>
      <c r="U17" s="489">
        <f>IF(INDEX('Fiche résultats'!X$10:X$49,$Z17,1)&lt;&gt;"",INDEX('Fiche résultats'!X$10:X$49,$Z17,1),"")</f>
      </c>
      <c r="V17" s="177">
        <f>IF(INDEX('Fiche résultats'!Y$10:Y$49,$Z17,1)&lt;&gt;"",INDEX('Fiche résultats'!Y$10:Y$49,$Z17,1),"")</f>
      </c>
      <c r="W17" s="28">
        <f>INDEX('Fiche résultats'!Z$10:Z$49,$Z17,1)</f>
        <v>0</v>
      </c>
      <c r="X17" s="27">
        <f>IF(H17&lt;&gt;"",INDEX('Fiche résultats'!AA$10:AA$49,$Z17,1),"")</f>
      </c>
      <c r="Y17" s="24"/>
      <c r="Z17" s="47">
        <f>MATCH(AA17,'Fiche résultats'!AC$10:AC$49,0)</f>
        <v>1</v>
      </c>
      <c r="AA17" s="39">
        <f t="shared" si="0"/>
        <v>1</v>
      </c>
      <c r="AB17" s="25"/>
    </row>
    <row r="18" spans="1:28" ht="15">
      <c r="A18" s="265">
        <f>IF(INDEX('Fiche résultats'!A$10:A$49,$Z18,1)&lt;&gt;"",INDEX('Fiche résultats'!A$10:A$49,$Z18,1),"")</f>
      </c>
      <c r="B18" s="53">
        <f>IF(INDEX('Fiche résultats'!B$10:B$49,$Z18,1)&lt;&gt;"",INDEX('Fiche résultats'!B$10:B$49,$Z18,1),"")</f>
      </c>
      <c r="C18" s="487">
        <f>IF(INDEX('Fiche résultats'!C$10:C$49,$Z18,1)&lt;&gt;"",INDEX('Fiche résultats'!C$10:C$49,$Z18,1),"")</f>
      </c>
      <c r="D18" s="494"/>
      <c r="E18" s="487">
        <f>IF(INDEX('Fiche résultats'!E$10:E$49,$Z18,1)&lt;&gt;"",INDEX('Fiche résultats'!E$10:E$49,$Z18,1),"")</f>
      </c>
      <c r="F18" s="488">
        <f>IF(INDEX('Fiche résultats'!F$10:F$49,$Z18,1)&lt;&gt;"",INDEX('Fiche résultats'!F$10:F$49,$Z18,1),"")</f>
      </c>
      <c r="G18" s="494">
        <f>IF(INDEX('Fiche résultats'!G$10:G$49,$Z18,1)&lt;&gt;"",INDEX('Fiche résultats'!G$10:G$49,$Z18,1),"")</f>
      </c>
      <c r="H18" s="54">
        <f>IF(INDEX('Fiche résultats'!H$10:H$49,$Z18,1)&lt;&gt;"",INDEX('Fiche résultats'!H$10:H$49,$Z18,1),"")</f>
      </c>
      <c r="I18" s="180">
        <f>IF(INDEX('Fiche résultats'!I$10:I$49,$Z18,1)&lt;&gt;"",INDEX('Fiche résultats'!I$10:I$49,$Z18,1),"")</f>
      </c>
      <c r="J18" s="272">
        <f>IF(INDEX('Fiche résultats'!P$10:P$49,$Z18,1)&lt;&gt;"",INDEX('Fiche résultats'!P$10:P$49,$Z18,1),"")</f>
      </c>
      <c r="K18" s="495">
        <f>IF(INDEX('Fiche résultats'!Q$10:Q$49,$Z18,1)&lt;&gt;"",INDEX('Fiche résultats'!Q$10:Q$49,$Z18,1),"")</f>
      </c>
      <c r="L18" s="496" t="e">
        <f>IF(INDEX('Fiche résultats'!#REF!,$Z18,1)&lt;&gt;"",INDEX('Fiche résultats'!#REF!,$Z18,1),"")</f>
        <v>#REF!</v>
      </c>
      <c r="M18" s="272">
        <f>IF(INDEX('Fiche résultats'!R$10:R$49,$Z18,1)&lt;&gt;"",INDEX('Fiche résultats'!R$10:R$49,$Z18,1),"")</f>
      </c>
      <c r="N18" s="485">
        <f>IF(INDEX('Fiche résultats'!S$10:S$49,$Z18,1)&lt;&gt;"",INDEX('Fiche résultats'!S$10:S$49,$Z18,1),"")</f>
      </c>
      <c r="O18" s="486" t="e">
        <f>IF(INDEX('Fiche résultats'!#REF!,$Z18,1)&lt;&gt;"",INDEX('Fiche résultats'!#REF!,$Z18,1),"")</f>
        <v>#REF!</v>
      </c>
      <c r="P18" s="266">
        <f>IF(INDEX('Fiche résultats'!T$10:T$49,$Z18,1)&lt;&gt;"",INDEX('Fiche résultats'!T$10:T$49,$Z18,1),"")</f>
      </c>
      <c r="Q18" s="487">
        <f>IF(INDEX('Fiche résultats'!V$10:V$49,$Z18,1)&lt;&gt;"",INDEX('Fiche résultats'!V$10:V$49,$Z18,1),"")</f>
      </c>
      <c r="R18" s="488">
        <f>IF(INDEX('Fiche résultats'!W$10:W$49,$Z18,1)&lt;&gt;"",INDEX('Fiche résultats'!W$10:W$49,$Z18,1),"")</f>
      </c>
      <c r="S18" s="488" t="e">
        <f>IF(INDEX('Fiche résultats'!#REF!,$Z18,1)&lt;&gt;"",INDEX('Fiche résultats'!#REF!,$Z18,1),"")</f>
        <v>#REF!</v>
      </c>
      <c r="T18" s="488" t="e">
        <f>IF(INDEX('Fiche résultats'!#REF!,$Z18,1)&lt;&gt;"",INDEX('Fiche résultats'!#REF!,$Z18,1),"")</f>
        <v>#REF!</v>
      </c>
      <c r="U18" s="489">
        <f>IF(INDEX('Fiche résultats'!X$10:X$49,$Z18,1)&lt;&gt;"",INDEX('Fiche résultats'!X$10:X$49,$Z18,1),"")</f>
      </c>
      <c r="V18" s="177">
        <f>IF(INDEX('Fiche résultats'!Y$10:Y$49,$Z18,1)&lt;&gt;"",INDEX('Fiche résultats'!Y$10:Y$49,$Z18,1),"")</f>
      </c>
      <c r="W18" s="28">
        <f>INDEX('Fiche résultats'!Z$10:Z$49,$Z18,1)</f>
        <v>0</v>
      </c>
      <c r="X18" s="27">
        <f>IF(H18&lt;&gt;"",INDEX('Fiche résultats'!AA$10:AA$49,$Z18,1),"")</f>
      </c>
      <c r="Y18" s="24"/>
      <c r="Z18" s="47">
        <f>MATCH(AA18,'Fiche résultats'!AC$10:AC$49,0)</f>
        <v>1</v>
      </c>
      <c r="AA18" s="39">
        <f t="shared" si="0"/>
        <v>1</v>
      </c>
      <c r="AB18" s="25"/>
    </row>
    <row r="19" spans="1:28" ht="15">
      <c r="A19" s="265">
        <f>IF(INDEX('Fiche résultats'!A$10:A$49,$Z19,1)&lt;&gt;"",INDEX('Fiche résultats'!A$10:A$49,$Z19,1),"")</f>
      </c>
      <c r="B19" s="53">
        <f>IF(INDEX('Fiche résultats'!B$10:B$49,$Z19,1)&lt;&gt;"",INDEX('Fiche résultats'!B$10:B$49,$Z19,1),"")</f>
      </c>
      <c r="C19" s="487">
        <f>IF(INDEX('Fiche résultats'!C$10:C$49,$Z19,1)&lt;&gt;"",INDEX('Fiche résultats'!C$10:C$49,$Z19,1),"")</f>
      </c>
      <c r="D19" s="494"/>
      <c r="E19" s="487">
        <f>IF(INDEX('Fiche résultats'!E$10:E$49,$Z19,1)&lt;&gt;"",INDEX('Fiche résultats'!E$10:E$49,$Z19,1),"")</f>
      </c>
      <c r="F19" s="488">
        <f>IF(INDEX('Fiche résultats'!F$10:F$49,$Z19,1)&lt;&gt;"",INDEX('Fiche résultats'!F$10:F$49,$Z19,1),"")</f>
      </c>
      <c r="G19" s="494">
        <f>IF(INDEX('Fiche résultats'!G$10:G$49,$Z19,1)&lt;&gt;"",INDEX('Fiche résultats'!G$10:G$49,$Z19,1),"")</f>
      </c>
      <c r="H19" s="54">
        <f>IF(INDEX('Fiche résultats'!H$10:H$49,$Z19,1)&lt;&gt;"",INDEX('Fiche résultats'!H$10:H$49,$Z19,1),"")</f>
      </c>
      <c r="I19" s="180">
        <f>IF(INDEX('Fiche résultats'!I$10:I$49,$Z19,1)&lt;&gt;"",INDEX('Fiche résultats'!I$10:I$49,$Z19,1),"")</f>
      </c>
      <c r="J19" s="272">
        <f>IF(INDEX('Fiche résultats'!P$10:P$49,$Z19,1)&lt;&gt;"",INDEX('Fiche résultats'!P$10:P$49,$Z19,1),"")</f>
      </c>
      <c r="K19" s="495">
        <f>IF(INDEX('Fiche résultats'!Q$10:Q$49,$Z19,1)&lt;&gt;"",INDEX('Fiche résultats'!Q$10:Q$49,$Z19,1),"")</f>
      </c>
      <c r="L19" s="496" t="e">
        <f>IF(INDEX('Fiche résultats'!#REF!,$Z19,1)&lt;&gt;"",INDEX('Fiche résultats'!#REF!,$Z19,1),"")</f>
        <v>#REF!</v>
      </c>
      <c r="M19" s="272">
        <f>IF(INDEX('Fiche résultats'!R$10:R$49,$Z19,1)&lt;&gt;"",INDEX('Fiche résultats'!R$10:R$49,$Z19,1),"")</f>
      </c>
      <c r="N19" s="485">
        <f>IF(INDEX('Fiche résultats'!S$10:S$49,$Z19,1)&lt;&gt;"",INDEX('Fiche résultats'!S$10:S$49,$Z19,1),"")</f>
      </c>
      <c r="O19" s="486" t="e">
        <f>IF(INDEX('Fiche résultats'!#REF!,$Z19,1)&lt;&gt;"",INDEX('Fiche résultats'!#REF!,$Z19,1),"")</f>
        <v>#REF!</v>
      </c>
      <c r="P19" s="266">
        <f>IF(INDEX('Fiche résultats'!T$10:T$49,$Z19,1)&lt;&gt;"",INDEX('Fiche résultats'!T$10:T$49,$Z19,1),"")</f>
      </c>
      <c r="Q19" s="487">
        <f>IF(INDEX('Fiche résultats'!V$10:V$49,$Z19,1)&lt;&gt;"",INDEX('Fiche résultats'!V$10:V$49,$Z19,1),"")</f>
      </c>
      <c r="R19" s="488">
        <f>IF(INDEX('Fiche résultats'!W$10:W$49,$Z19,1)&lt;&gt;"",INDEX('Fiche résultats'!W$10:W$49,$Z19,1),"")</f>
      </c>
      <c r="S19" s="488" t="e">
        <f>IF(INDEX('Fiche résultats'!#REF!,$Z19,1)&lt;&gt;"",INDEX('Fiche résultats'!#REF!,$Z19,1),"")</f>
        <v>#REF!</v>
      </c>
      <c r="T19" s="488" t="e">
        <f>IF(INDEX('Fiche résultats'!#REF!,$Z19,1)&lt;&gt;"",INDEX('Fiche résultats'!#REF!,$Z19,1),"")</f>
        <v>#REF!</v>
      </c>
      <c r="U19" s="489">
        <f>IF(INDEX('Fiche résultats'!X$10:X$49,$Z19,1)&lt;&gt;"",INDEX('Fiche résultats'!X$10:X$49,$Z19,1),"")</f>
      </c>
      <c r="V19" s="177">
        <f>IF(INDEX('Fiche résultats'!Y$10:Y$49,$Z19,1)&lt;&gt;"",INDEX('Fiche résultats'!Y$10:Y$49,$Z19,1),"")</f>
      </c>
      <c r="W19" s="28">
        <f>INDEX('Fiche résultats'!Z$10:Z$49,$Z19,1)</f>
        <v>0</v>
      </c>
      <c r="X19" s="27">
        <f>IF(H19&lt;&gt;"",INDEX('Fiche résultats'!AA$10:AA$49,$Z19,1),"")</f>
      </c>
      <c r="Y19" s="24"/>
      <c r="Z19" s="47">
        <f>MATCH(AA19,'Fiche résultats'!AC$10:AC$49,0)</f>
        <v>1</v>
      </c>
      <c r="AA19" s="39">
        <f t="shared" si="0"/>
        <v>1</v>
      </c>
      <c r="AB19" s="25"/>
    </row>
    <row r="20" spans="1:28" ht="15">
      <c r="A20" s="265">
        <f>IF(INDEX('Fiche résultats'!A$10:A$49,$Z20,1)&lt;&gt;"",INDEX('Fiche résultats'!A$10:A$49,$Z20,1),"")</f>
      </c>
      <c r="B20" s="53">
        <f>IF(INDEX('Fiche résultats'!B$10:B$49,$Z20,1)&lt;&gt;"",INDEX('Fiche résultats'!B$10:B$49,$Z20,1),"")</f>
      </c>
      <c r="C20" s="487">
        <f>IF(INDEX('Fiche résultats'!C$10:C$49,$Z20,1)&lt;&gt;"",INDEX('Fiche résultats'!C$10:C$49,$Z20,1),"")</f>
      </c>
      <c r="D20" s="494"/>
      <c r="E20" s="487">
        <f>IF(INDEX('Fiche résultats'!E$10:E$49,$Z20,1)&lt;&gt;"",INDEX('Fiche résultats'!E$10:E$49,$Z20,1),"")</f>
      </c>
      <c r="F20" s="488">
        <f>IF(INDEX('Fiche résultats'!F$10:F$49,$Z20,1)&lt;&gt;"",INDEX('Fiche résultats'!F$10:F$49,$Z20,1),"")</f>
      </c>
      <c r="G20" s="494">
        <f>IF(INDEX('Fiche résultats'!G$10:G$49,$Z20,1)&lt;&gt;"",INDEX('Fiche résultats'!G$10:G$49,$Z20,1),"")</f>
      </c>
      <c r="H20" s="54">
        <f>IF(INDEX('Fiche résultats'!H$10:H$49,$Z20,1)&lt;&gt;"",INDEX('Fiche résultats'!H$10:H$49,$Z20,1),"")</f>
      </c>
      <c r="I20" s="180">
        <f>IF(INDEX('Fiche résultats'!I$10:I$49,$Z20,1)&lt;&gt;"",INDEX('Fiche résultats'!I$10:I$49,$Z20,1),"")</f>
      </c>
      <c r="J20" s="272">
        <f>IF(INDEX('Fiche résultats'!P$10:P$49,$Z20,1)&lt;&gt;"",INDEX('Fiche résultats'!P$10:P$49,$Z20,1),"")</f>
      </c>
      <c r="K20" s="495">
        <f>IF(INDEX('Fiche résultats'!Q$10:Q$49,$Z20,1)&lt;&gt;"",INDEX('Fiche résultats'!Q$10:Q$49,$Z20,1),"")</f>
      </c>
      <c r="L20" s="496" t="e">
        <f>IF(INDEX('Fiche résultats'!#REF!,$Z20,1)&lt;&gt;"",INDEX('Fiche résultats'!#REF!,$Z20,1),"")</f>
        <v>#REF!</v>
      </c>
      <c r="M20" s="272">
        <f>IF(INDEX('Fiche résultats'!R$10:R$49,$Z20,1)&lt;&gt;"",INDEX('Fiche résultats'!R$10:R$49,$Z20,1),"")</f>
      </c>
      <c r="N20" s="485">
        <f>IF(INDEX('Fiche résultats'!S$10:S$49,$Z20,1)&lt;&gt;"",INDEX('Fiche résultats'!S$10:S$49,$Z20,1),"")</f>
      </c>
      <c r="O20" s="486" t="e">
        <f>IF(INDEX('Fiche résultats'!#REF!,$Z20,1)&lt;&gt;"",INDEX('Fiche résultats'!#REF!,$Z20,1),"")</f>
        <v>#REF!</v>
      </c>
      <c r="P20" s="266">
        <f>IF(INDEX('Fiche résultats'!T$10:T$49,$Z20,1)&lt;&gt;"",INDEX('Fiche résultats'!T$10:T$49,$Z20,1),"")</f>
      </c>
      <c r="Q20" s="487">
        <f>IF(INDEX('Fiche résultats'!V$10:V$49,$Z20,1)&lt;&gt;"",INDEX('Fiche résultats'!V$10:V$49,$Z20,1),"")</f>
      </c>
      <c r="R20" s="488">
        <f>IF(INDEX('Fiche résultats'!W$10:W$49,$Z20,1)&lt;&gt;"",INDEX('Fiche résultats'!W$10:W$49,$Z20,1),"")</f>
      </c>
      <c r="S20" s="488" t="e">
        <f>IF(INDEX('Fiche résultats'!#REF!,$Z20,1)&lt;&gt;"",INDEX('Fiche résultats'!#REF!,$Z20,1),"")</f>
        <v>#REF!</v>
      </c>
      <c r="T20" s="488" t="e">
        <f>IF(INDEX('Fiche résultats'!#REF!,$Z20,1)&lt;&gt;"",INDEX('Fiche résultats'!#REF!,$Z20,1),"")</f>
        <v>#REF!</v>
      </c>
      <c r="U20" s="489">
        <f>IF(INDEX('Fiche résultats'!X$10:X$49,$Z20,1)&lt;&gt;"",INDEX('Fiche résultats'!X$10:X$49,$Z20,1),"")</f>
      </c>
      <c r="V20" s="177">
        <f>IF(INDEX('Fiche résultats'!Y$10:Y$49,$Z20,1)&lt;&gt;"",INDEX('Fiche résultats'!Y$10:Y$49,$Z20,1),"")</f>
      </c>
      <c r="W20" s="28">
        <f>INDEX('Fiche résultats'!Z$10:Z$49,$Z20,1)</f>
        <v>0</v>
      </c>
      <c r="X20" s="27">
        <f>IF(H20&lt;&gt;"",INDEX('Fiche résultats'!AA$10:AA$49,$Z20,1),"")</f>
      </c>
      <c r="Y20" s="24"/>
      <c r="Z20" s="47">
        <f>MATCH(AA20,'Fiche résultats'!AC$10:AC$49,0)</f>
        <v>1</v>
      </c>
      <c r="AA20" s="39">
        <f t="shared" si="0"/>
        <v>1</v>
      </c>
      <c r="AB20" s="25"/>
    </row>
    <row r="21" spans="1:28" ht="15">
      <c r="A21" s="265">
        <f>IF(INDEX('Fiche résultats'!A$10:A$49,$Z21,1)&lt;&gt;"",INDEX('Fiche résultats'!A$10:A$49,$Z21,1),"")</f>
      </c>
      <c r="B21" s="53">
        <f>IF(INDEX('Fiche résultats'!B$10:B$49,$Z21,1)&lt;&gt;"",INDEX('Fiche résultats'!B$10:B$49,$Z21,1),"")</f>
      </c>
      <c r="C21" s="487">
        <f>IF(INDEX('Fiche résultats'!C$10:C$49,$Z21,1)&lt;&gt;"",INDEX('Fiche résultats'!C$10:C$49,$Z21,1),"")</f>
      </c>
      <c r="D21" s="494"/>
      <c r="E21" s="487">
        <f>IF(INDEX('Fiche résultats'!E$10:E$49,$Z21,1)&lt;&gt;"",INDEX('Fiche résultats'!E$10:E$49,$Z21,1),"")</f>
      </c>
      <c r="F21" s="488">
        <f>IF(INDEX('Fiche résultats'!F$10:F$49,$Z21,1)&lt;&gt;"",INDEX('Fiche résultats'!F$10:F$49,$Z21,1),"")</f>
      </c>
      <c r="G21" s="494">
        <f>IF(INDEX('Fiche résultats'!G$10:G$49,$Z21,1)&lt;&gt;"",INDEX('Fiche résultats'!G$10:G$49,$Z21,1),"")</f>
      </c>
      <c r="H21" s="54">
        <f>IF(INDEX('Fiche résultats'!H$10:H$49,$Z21,1)&lt;&gt;"",INDEX('Fiche résultats'!H$10:H$49,$Z21,1),"")</f>
      </c>
      <c r="I21" s="180">
        <f>IF(INDEX('Fiche résultats'!I$10:I$49,$Z21,1)&lt;&gt;"",INDEX('Fiche résultats'!I$10:I$49,$Z21,1),"")</f>
      </c>
      <c r="J21" s="272">
        <f>IF(INDEX('Fiche résultats'!P$10:P$49,$Z21,1)&lt;&gt;"",INDEX('Fiche résultats'!P$10:P$49,$Z21,1),"")</f>
      </c>
      <c r="K21" s="495">
        <f>IF(INDEX('Fiche résultats'!Q$10:Q$49,$Z21,1)&lt;&gt;"",INDEX('Fiche résultats'!Q$10:Q$49,$Z21,1),"")</f>
      </c>
      <c r="L21" s="496" t="e">
        <f>IF(INDEX('Fiche résultats'!#REF!,$Z21,1)&lt;&gt;"",INDEX('Fiche résultats'!#REF!,$Z21,1),"")</f>
        <v>#REF!</v>
      </c>
      <c r="M21" s="272">
        <f>IF(INDEX('Fiche résultats'!R$10:R$49,$Z21,1)&lt;&gt;"",INDEX('Fiche résultats'!R$10:R$49,$Z21,1),"")</f>
      </c>
      <c r="N21" s="485">
        <f>IF(INDEX('Fiche résultats'!S$10:S$49,$Z21,1)&lt;&gt;"",INDEX('Fiche résultats'!S$10:S$49,$Z21,1),"")</f>
      </c>
      <c r="O21" s="486" t="e">
        <f>IF(INDEX('Fiche résultats'!#REF!,$Z21,1)&lt;&gt;"",INDEX('Fiche résultats'!#REF!,$Z21,1),"")</f>
        <v>#REF!</v>
      </c>
      <c r="P21" s="266">
        <f>IF(INDEX('Fiche résultats'!T$10:T$49,$Z21,1)&lt;&gt;"",INDEX('Fiche résultats'!T$10:T$49,$Z21,1),"")</f>
      </c>
      <c r="Q21" s="487">
        <f>IF(INDEX('Fiche résultats'!V$10:V$49,$Z21,1)&lt;&gt;"",INDEX('Fiche résultats'!V$10:V$49,$Z21,1),"")</f>
      </c>
      <c r="R21" s="488">
        <f>IF(INDEX('Fiche résultats'!W$10:W$49,$Z21,1)&lt;&gt;"",INDEX('Fiche résultats'!W$10:W$49,$Z21,1),"")</f>
      </c>
      <c r="S21" s="488" t="e">
        <f>IF(INDEX('Fiche résultats'!#REF!,$Z21,1)&lt;&gt;"",INDEX('Fiche résultats'!#REF!,$Z21,1),"")</f>
        <v>#REF!</v>
      </c>
      <c r="T21" s="488" t="e">
        <f>IF(INDEX('Fiche résultats'!#REF!,$Z21,1)&lt;&gt;"",INDEX('Fiche résultats'!#REF!,$Z21,1),"")</f>
        <v>#REF!</v>
      </c>
      <c r="U21" s="489">
        <f>IF(INDEX('Fiche résultats'!X$10:X$49,$Z21,1)&lt;&gt;"",INDEX('Fiche résultats'!X$10:X$49,$Z21,1),"")</f>
      </c>
      <c r="V21" s="177">
        <f>IF(INDEX('Fiche résultats'!Y$10:Y$49,$Z21,1)&lt;&gt;"",INDEX('Fiche résultats'!Y$10:Y$49,$Z21,1),"")</f>
      </c>
      <c r="W21" s="28">
        <f>INDEX('Fiche résultats'!Z$10:Z$49,$Z21,1)</f>
        <v>0</v>
      </c>
      <c r="X21" s="27">
        <f>IF(H21&lt;&gt;"",INDEX('Fiche résultats'!AA$10:AA$49,$Z21,1),"")</f>
      </c>
      <c r="Y21" s="24"/>
      <c r="Z21" s="47">
        <f>MATCH(AA21,'Fiche résultats'!AC$10:AC$49,0)</f>
        <v>1</v>
      </c>
      <c r="AA21" s="39">
        <f t="shared" si="0"/>
        <v>1</v>
      </c>
      <c r="AB21" s="25"/>
    </row>
    <row r="22" spans="1:28" ht="15">
      <c r="A22" s="265">
        <f>IF(INDEX('Fiche résultats'!A$10:A$49,$Z22,1)&lt;&gt;"",INDEX('Fiche résultats'!A$10:A$49,$Z22,1),"")</f>
      </c>
      <c r="B22" s="53">
        <f>IF(INDEX('Fiche résultats'!B$10:B$49,$Z22,1)&lt;&gt;"",INDEX('Fiche résultats'!B$10:B$49,$Z22,1),"")</f>
      </c>
      <c r="C22" s="487">
        <f>IF(INDEX('Fiche résultats'!C$10:C$49,$Z22,1)&lt;&gt;"",INDEX('Fiche résultats'!C$10:C$49,$Z22,1),"")</f>
      </c>
      <c r="D22" s="494"/>
      <c r="E22" s="487">
        <f>IF(INDEX('Fiche résultats'!E$10:E$49,$Z22,1)&lt;&gt;"",INDEX('Fiche résultats'!E$10:E$49,$Z22,1),"")</f>
      </c>
      <c r="F22" s="488">
        <f>IF(INDEX('Fiche résultats'!F$10:F$49,$Z22,1)&lt;&gt;"",INDEX('Fiche résultats'!F$10:F$49,$Z22,1),"")</f>
      </c>
      <c r="G22" s="494">
        <f>IF(INDEX('Fiche résultats'!G$10:G$49,$Z22,1)&lt;&gt;"",INDEX('Fiche résultats'!G$10:G$49,$Z22,1),"")</f>
      </c>
      <c r="H22" s="54">
        <f>IF(INDEX('Fiche résultats'!H$10:H$49,$Z22,1)&lt;&gt;"",INDEX('Fiche résultats'!H$10:H$49,$Z22,1),"")</f>
      </c>
      <c r="I22" s="180">
        <f>IF(INDEX('Fiche résultats'!I$10:I$49,$Z22,1)&lt;&gt;"",INDEX('Fiche résultats'!I$10:I$49,$Z22,1),"")</f>
      </c>
      <c r="J22" s="272">
        <f>IF(INDEX('Fiche résultats'!P$10:P$49,$Z22,1)&lt;&gt;"",INDEX('Fiche résultats'!P$10:P$49,$Z22,1),"")</f>
      </c>
      <c r="K22" s="495">
        <f>IF(INDEX('Fiche résultats'!Q$10:Q$49,$Z22,1)&lt;&gt;"",INDEX('Fiche résultats'!Q$10:Q$49,$Z22,1),"")</f>
      </c>
      <c r="L22" s="496" t="e">
        <f>IF(INDEX('Fiche résultats'!#REF!,$Z22,1)&lt;&gt;"",INDEX('Fiche résultats'!#REF!,$Z22,1),"")</f>
        <v>#REF!</v>
      </c>
      <c r="M22" s="272">
        <f>IF(INDEX('Fiche résultats'!R$10:R$49,$Z22,1)&lt;&gt;"",INDEX('Fiche résultats'!R$10:R$49,$Z22,1),"")</f>
      </c>
      <c r="N22" s="485">
        <f>IF(INDEX('Fiche résultats'!S$10:S$49,$Z22,1)&lt;&gt;"",INDEX('Fiche résultats'!S$10:S$49,$Z22,1),"")</f>
      </c>
      <c r="O22" s="486" t="e">
        <f>IF(INDEX('Fiche résultats'!#REF!,$Z22,1)&lt;&gt;"",INDEX('Fiche résultats'!#REF!,$Z22,1),"")</f>
        <v>#REF!</v>
      </c>
      <c r="P22" s="266">
        <f>IF(INDEX('Fiche résultats'!T$10:T$49,$Z22,1)&lt;&gt;"",INDEX('Fiche résultats'!T$10:T$49,$Z22,1),"")</f>
      </c>
      <c r="Q22" s="487">
        <f>IF(INDEX('Fiche résultats'!V$10:V$49,$Z22,1)&lt;&gt;"",INDEX('Fiche résultats'!V$10:V$49,$Z22,1),"")</f>
      </c>
      <c r="R22" s="488">
        <f>IF(INDEX('Fiche résultats'!W$10:W$49,$Z22,1)&lt;&gt;"",INDEX('Fiche résultats'!W$10:W$49,$Z22,1),"")</f>
      </c>
      <c r="S22" s="488" t="e">
        <f>IF(INDEX('Fiche résultats'!#REF!,$Z22,1)&lt;&gt;"",INDEX('Fiche résultats'!#REF!,$Z22,1),"")</f>
        <v>#REF!</v>
      </c>
      <c r="T22" s="488" t="e">
        <f>IF(INDEX('Fiche résultats'!#REF!,$Z22,1)&lt;&gt;"",INDEX('Fiche résultats'!#REF!,$Z22,1),"")</f>
        <v>#REF!</v>
      </c>
      <c r="U22" s="489">
        <f>IF(INDEX('Fiche résultats'!X$10:X$49,$Z22,1)&lt;&gt;"",INDEX('Fiche résultats'!X$10:X$49,$Z22,1),"")</f>
      </c>
      <c r="V22" s="177">
        <f>IF(INDEX('Fiche résultats'!Y$10:Y$49,$Z22,1)&lt;&gt;"",INDEX('Fiche résultats'!Y$10:Y$49,$Z22,1),"")</f>
      </c>
      <c r="W22" s="28">
        <f>INDEX('Fiche résultats'!Z$10:Z$49,$Z22,1)</f>
        <v>0</v>
      </c>
      <c r="X22" s="27">
        <f>IF(H22&lt;&gt;"",INDEX('Fiche résultats'!AA$10:AA$49,$Z22,1),"")</f>
      </c>
      <c r="Y22" s="24"/>
      <c r="Z22" s="47">
        <f>MATCH(AA22,'Fiche résultats'!AC$10:AC$49,0)</f>
        <v>1</v>
      </c>
      <c r="AA22" s="39">
        <f t="shared" si="0"/>
        <v>1</v>
      </c>
      <c r="AB22" s="25"/>
    </row>
    <row r="23" spans="1:28" ht="15">
      <c r="A23" s="265">
        <f>IF(INDEX('Fiche résultats'!A$10:A$49,$Z23,1)&lt;&gt;"",INDEX('Fiche résultats'!A$10:A$49,$Z23,1),"")</f>
      </c>
      <c r="B23" s="53">
        <f>IF(INDEX('Fiche résultats'!B$10:B$49,$Z23,1)&lt;&gt;"",INDEX('Fiche résultats'!B$10:B$49,$Z23,1),"")</f>
      </c>
      <c r="C23" s="487">
        <f>IF(INDEX('Fiche résultats'!C$10:C$49,$Z23,1)&lt;&gt;"",INDEX('Fiche résultats'!C$10:C$49,$Z23,1),"")</f>
      </c>
      <c r="D23" s="494"/>
      <c r="E23" s="487">
        <f>IF(INDEX('Fiche résultats'!E$10:E$49,$Z23,1)&lt;&gt;"",INDEX('Fiche résultats'!E$10:E$49,$Z23,1),"")</f>
      </c>
      <c r="F23" s="488">
        <f>IF(INDEX('Fiche résultats'!F$10:F$49,$Z23,1)&lt;&gt;"",INDEX('Fiche résultats'!F$10:F$49,$Z23,1),"")</f>
      </c>
      <c r="G23" s="494">
        <f>IF(INDEX('Fiche résultats'!G$10:G$49,$Z23,1)&lt;&gt;"",INDEX('Fiche résultats'!G$10:G$49,$Z23,1),"")</f>
      </c>
      <c r="H23" s="54">
        <f>IF(INDEX('Fiche résultats'!H$10:H$49,$Z23,1)&lt;&gt;"",INDEX('Fiche résultats'!H$10:H$49,$Z23,1),"")</f>
      </c>
      <c r="I23" s="180">
        <f>IF(INDEX('Fiche résultats'!I$10:I$49,$Z23,1)&lt;&gt;"",INDEX('Fiche résultats'!I$10:I$49,$Z23,1),"")</f>
      </c>
      <c r="J23" s="272">
        <f>IF(INDEX('Fiche résultats'!P$10:P$49,$Z23,1)&lt;&gt;"",INDEX('Fiche résultats'!P$10:P$49,$Z23,1),"")</f>
      </c>
      <c r="K23" s="495">
        <f>IF(INDEX('Fiche résultats'!Q$10:Q$49,$Z23,1)&lt;&gt;"",INDEX('Fiche résultats'!Q$10:Q$49,$Z23,1),"")</f>
      </c>
      <c r="L23" s="496" t="e">
        <f>IF(INDEX('Fiche résultats'!#REF!,$Z23,1)&lt;&gt;"",INDEX('Fiche résultats'!#REF!,$Z23,1),"")</f>
        <v>#REF!</v>
      </c>
      <c r="M23" s="272">
        <f>IF(INDEX('Fiche résultats'!R$10:R$49,$Z23,1)&lt;&gt;"",INDEX('Fiche résultats'!R$10:R$49,$Z23,1),"")</f>
      </c>
      <c r="N23" s="485">
        <f>IF(INDEX('Fiche résultats'!S$10:S$49,$Z23,1)&lt;&gt;"",INDEX('Fiche résultats'!S$10:S$49,$Z23,1),"")</f>
      </c>
      <c r="O23" s="486" t="e">
        <f>IF(INDEX('Fiche résultats'!#REF!,$Z23,1)&lt;&gt;"",INDEX('Fiche résultats'!#REF!,$Z23,1),"")</f>
        <v>#REF!</v>
      </c>
      <c r="P23" s="266">
        <f>IF(INDEX('Fiche résultats'!T$10:T$49,$Z23,1)&lt;&gt;"",INDEX('Fiche résultats'!T$10:T$49,$Z23,1),"")</f>
      </c>
      <c r="Q23" s="487">
        <f>IF(INDEX('Fiche résultats'!V$10:V$49,$Z23,1)&lt;&gt;"",INDEX('Fiche résultats'!V$10:V$49,$Z23,1),"")</f>
      </c>
      <c r="R23" s="488">
        <f>IF(INDEX('Fiche résultats'!W$10:W$49,$Z23,1)&lt;&gt;"",INDEX('Fiche résultats'!W$10:W$49,$Z23,1),"")</f>
      </c>
      <c r="S23" s="488" t="e">
        <f>IF(INDEX('Fiche résultats'!#REF!,$Z23,1)&lt;&gt;"",INDEX('Fiche résultats'!#REF!,$Z23,1),"")</f>
        <v>#REF!</v>
      </c>
      <c r="T23" s="488" t="e">
        <f>IF(INDEX('Fiche résultats'!#REF!,$Z23,1)&lt;&gt;"",INDEX('Fiche résultats'!#REF!,$Z23,1),"")</f>
        <v>#REF!</v>
      </c>
      <c r="U23" s="489">
        <f>IF(INDEX('Fiche résultats'!X$10:X$49,$Z23,1)&lt;&gt;"",INDEX('Fiche résultats'!X$10:X$49,$Z23,1),"")</f>
      </c>
      <c r="V23" s="177">
        <f>IF(INDEX('Fiche résultats'!Y$10:Y$49,$Z23,1)&lt;&gt;"",INDEX('Fiche résultats'!Y$10:Y$49,$Z23,1),"")</f>
      </c>
      <c r="W23" s="28">
        <f>INDEX('Fiche résultats'!Z$10:Z$49,$Z23,1)</f>
        <v>0</v>
      </c>
      <c r="X23" s="27">
        <f>IF(H23&lt;&gt;"",INDEX('Fiche résultats'!AA$10:AA$49,$Z23,1),"")</f>
      </c>
      <c r="Y23" s="24"/>
      <c r="Z23" s="47">
        <f>MATCH(AA23,'Fiche résultats'!AC$10:AC$49,0)</f>
        <v>1</v>
      </c>
      <c r="AA23" s="39">
        <f t="shared" si="0"/>
        <v>1</v>
      </c>
      <c r="AB23" s="25"/>
    </row>
    <row r="24" spans="1:28" ht="15">
      <c r="A24" s="265">
        <f>IF(INDEX('Fiche résultats'!A$10:A$49,$Z24,1)&lt;&gt;"",INDEX('Fiche résultats'!A$10:A$49,$Z24,1),"")</f>
      </c>
      <c r="B24" s="53">
        <f>IF(INDEX('Fiche résultats'!B$10:B$49,$Z24,1)&lt;&gt;"",INDEX('Fiche résultats'!B$10:B$49,$Z24,1),"")</f>
      </c>
      <c r="C24" s="487">
        <f>IF(INDEX('Fiche résultats'!C$10:C$49,$Z24,1)&lt;&gt;"",INDEX('Fiche résultats'!C$10:C$49,$Z24,1),"")</f>
      </c>
      <c r="D24" s="494"/>
      <c r="E24" s="487">
        <f>IF(INDEX('Fiche résultats'!E$10:E$49,$Z24,1)&lt;&gt;"",INDEX('Fiche résultats'!E$10:E$49,$Z24,1),"")</f>
      </c>
      <c r="F24" s="488">
        <f>IF(INDEX('Fiche résultats'!F$10:F$49,$Z24,1)&lt;&gt;"",INDEX('Fiche résultats'!F$10:F$49,$Z24,1),"")</f>
      </c>
      <c r="G24" s="494">
        <f>IF(INDEX('Fiche résultats'!G$10:G$49,$Z24,1)&lt;&gt;"",INDEX('Fiche résultats'!G$10:G$49,$Z24,1),"")</f>
      </c>
      <c r="H24" s="54">
        <f>IF(INDEX('Fiche résultats'!H$10:H$49,$Z24,1)&lt;&gt;"",INDEX('Fiche résultats'!H$10:H$49,$Z24,1),"")</f>
      </c>
      <c r="I24" s="180">
        <f>IF(INDEX('Fiche résultats'!I$10:I$49,$Z24,1)&lt;&gt;"",INDEX('Fiche résultats'!I$10:I$49,$Z24,1),"")</f>
      </c>
      <c r="J24" s="272">
        <f>IF(INDEX('Fiche résultats'!P$10:P$49,$Z24,1)&lt;&gt;"",INDEX('Fiche résultats'!P$10:P$49,$Z24,1),"")</f>
      </c>
      <c r="K24" s="495">
        <f>IF(INDEX('Fiche résultats'!Q$10:Q$49,$Z24,1)&lt;&gt;"",INDEX('Fiche résultats'!Q$10:Q$49,$Z24,1),"")</f>
      </c>
      <c r="L24" s="496" t="e">
        <f>IF(INDEX('Fiche résultats'!#REF!,$Z24,1)&lt;&gt;"",INDEX('Fiche résultats'!#REF!,$Z24,1),"")</f>
        <v>#REF!</v>
      </c>
      <c r="M24" s="272">
        <f>IF(INDEX('Fiche résultats'!R$10:R$49,$Z24,1)&lt;&gt;"",INDEX('Fiche résultats'!R$10:R$49,$Z24,1),"")</f>
      </c>
      <c r="N24" s="485">
        <f>IF(INDEX('Fiche résultats'!S$10:S$49,$Z24,1)&lt;&gt;"",INDEX('Fiche résultats'!S$10:S$49,$Z24,1),"")</f>
      </c>
      <c r="O24" s="486" t="e">
        <f>IF(INDEX('Fiche résultats'!#REF!,$Z24,1)&lt;&gt;"",INDEX('Fiche résultats'!#REF!,$Z24,1),"")</f>
        <v>#REF!</v>
      </c>
      <c r="P24" s="266">
        <f>IF(INDEX('Fiche résultats'!T$10:T$49,$Z24,1)&lt;&gt;"",INDEX('Fiche résultats'!T$10:T$49,$Z24,1),"")</f>
      </c>
      <c r="Q24" s="487">
        <f>IF(INDEX('Fiche résultats'!V$10:V$49,$Z24,1)&lt;&gt;"",INDEX('Fiche résultats'!V$10:V$49,$Z24,1),"")</f>
      </c>
      <c r="R24" s="488">
        <f>IF(INDEX('Fiche résultats'!W$10:W$49,$Z24,1)&lt;&gt;"",INDEX('Fiche résultats'!W$10:W$49,$Z24,1),"")</f>
      </c>
      <c r="S24" s="488" t="e">
        <f>IF(INDEX('Fiche résultats'!#REF!,$Z24,1)&lt;&gt;"",INDEX('Fiche résultats'!#REF!,$Z24,1),"")</f>
        <v>#REF!</v>
      </c>
      <c r="T24" s="488" t="e">
        <f>IF(INDEX('Fiche résultats'!#REF!,$Z24,1)&lt;&gt;"",INDEX('Fiche résultats'!#REF!,$Z24,1),"")</f>
        <v>#REF!</v>
      </c>
      <c r="U24" s="489">
        <f>IF(INDEX('Fiche résultats'!X$10:X$49,$Z24,1)&lt;&gt;"",INDEX('Fiche résultats'!X$10:X$49,$Z24,1),"")</f>
      </c>
      <c r="V24" s="177">
        <f>IF(INDEX('Fiche résultats'!Y$10:Y$49,$Z24,1)&lt;&gt;"",INDEX('Fiche résultats'!Y$10:Y$49,$Z24,1),"")</f>
      </c>
      <c r="W24" s="28">
        <f>INDEX('Fiche résultats'!Z$10:Z$49,$Z24,1)</f>
        <v>0</v>
      </c>
      <c r="X24" s="27">
        <f>IF(H24&lt;&gt;"",INDEX('Fiche résultats'!AA$10:AA$49,$Z24,1),"")</f>
      </c>
      <c r="Y24" s="24"/>
      <c r="Z24" s="47">
        <f>MATCH(AA24,'Fiche résultats'!AC$10:AC$49,0)</f>
        <v>1</v>
      </c>
      <c r="AA24" s="39">
        <f t="shared" si="0"/>
        <v>1</v>
      </c>
      <c r="AB24" s="25"/>
    </row>
    <row r="25" spans="1:28" ht="15">
      <c r="A25" s="265">
        <f>IF(INDEX('Fiche résultats'!A$10:A$49,$Z25,1)&lt;&gt;"",INDEX('Fiche résultats'!A$10:A$49,$Z25,1),"")</f>
      </c>
      <c r="B25" s="53">
        <f>IF(INDEX('Fiche résultats'!B$10:B$49,$Z25,1)&lt;&gt;"",INDEX('Fiche résultats'!B$10:B$49,$Z25,1),"")</f>
      </c>
      <c r="C25" s="487">
        <f>IF(INDEX('Fiche résultats'!C$10:C$49,$Z25,1)&lt;&gt;"",INDEX('Fiche résultats'!C$10:C$49,$Z25,1),"")</f>
      </c>
      <c r="D25" s="494"/>
      <c r="E25" s="487">
        <f>IF(INDEX('Fiche résultats'!E$10:E$49,$Z25,1)&lt;&gt;"",INDEX('Fiche résultats'!E$10:E$49,$Z25,1),"")</f>
      </c>
      <c r="F25" s="488">
        <f>IF(INDEX('Fiche résultats'!F$10:F$49,$Z25,1)&lt;&gt;"",INDEX('Fiche résultats'!F$10:F$49,$Z25,1),"")</f>
      </c>
      <c r="G25" s="494">
        <f>IF(INDEX('Fiche résultats'!G$10:G$49,$Z25,1)&lt;&gt;"",INDEX('Fiche résultats'!G$10:G$49,$Z25,1),"")</f>
      </c>
      <c r="H25" s="54">
        <f>IF(INDEX('Fiche résultats'!H$10:H$49,$Z25,1)&lt;&gt;"",INDEX('Fiche résultats'!H$10:H$49,$Z25,1),"")</f>
      </c>
      <c r="I25" s="180">
        <f>IF(INDEX('Fiche résultats'!I$10:I$49,$Z25,1)&lt;&gt;"",INDEX('Fiche résultats'!I$10:I$49,$Z25,1),"")</f>
      </c>
      <c r="J25" s="272">
        <f>IF(INDEX('Fiche résultats'!P$10:P$49,$Z25,1)&lt;&gt;"",INDEX('Fiche résultats'!P$10:P$49,$Z25,1),"")</f>
      </c>
      <c r="K25" s="495">
        <f>IF(INDEX('Fiche résultats'!Q$10:Q$49,$Z25,1)&lt;&gt;"",INDEX('Fiche résultats'!Q$10:Q$49,$Z25,1),"")</f>
      </c>
      <c r="L25" s="496" t="e">
        <f>IF(INDEX('Fiche résultats'!#REF!,$Z25,1)&lt;&gt;"",INDEX('Fiche résultats'!#REF!,$Z25,1),"")</f>
        <v>#REF!</v>
      </c>
      <c r="M25" s="272">
        <f>IF(INDEX('Fiche résultats'!R$10:R$49,$Z25,1)&lt;&gt;"",INDEX('Fiche résultats'!R$10:R$49,$Z25,1),"")</f>
      </c>
      <c r="N25" s="485">
        <f>IF(INDEX('Fiche résultats'!S$10:S$49,$Z25,1)&lt;&gt;"",INDEX('Fiche résultats'!S$10:S$49,$Z25,1),"")</f>
      </c>
      <c r="O25" s="486" t="e">
        <f>IF(INDEX('Fiche résultats'!#REF!,$Z25,1)&lt;&gt;"",INDEX('Fiche résultats'!#REF!,$Z25,1),"")</f>
        <v>#REF!</v>
      </c>
      <c r="P25" s="266">
        <f>IF(INDEX('Fiche résultats'!T$10:T$49,$Z25,1)&lt;&gt;"",INDEX('Fiche résultats'!T$10:T$49,$Z25,1),"")</f>
      </c>
      <c r="Q25" s="487">
        <f>IF(INDEX('Fiche résultats'!V$10:V$49,$Z25,1)&lt;&gt;"",INDEX('Fiche résultats'!V$10:V$49,$Z25,1),"")</f>
      </c>
      <c r="R25" s="488">
        <f>IF(INDEX('Fiche résultats'!W$10:W$49,$Z25,1)&lt;&gt;"",INDEX('Fiche résultats'!W$10:W$49,$Z25,1),"")</f>
      </c>
      <c r="S25" s="488" t="e">
        <f>IF(INDEX('Fiche résultats'!#REF!,$Z25,1)&lt;&gt;"",INDEX('Fiche résultats'!#REF!,$Z25,1),"")</f>
        <v>#REF!</v>
      </c>
      <c r="T25" s="488" t="e">
        <f>IF(INDEX('Fiche résultats'!#REF!,$Z25,1)&lt;&gt;"",INDEX('Fiche résultats'!#REF!,$Z25,1),"")</f>
        <v>#REF!</v>
      </c>
      <c r="U25" s="489">
        <f>IF(INDEX('Fiche résultats'!X$10:X$49,$Z25,1)&lt;&gt;"",INDEX('Fiche résultats'!X$10:X$49,$Z25,1),"")</f>
      </c>
      <c r="V25" s="177">
        <f>IF(INDEX('Fiche résultats'!Y$10:Y$49,$Z25,1)&lt;&gt;"",INDEX('Fiche résultats'!Y$10:Y$49,$Z25,1),"")</f>
      </c>
      <c r="W25" s="28">
        <f>INDEX('Fiche résultats'!Z$10:Z$49,$Z25,1)</f>
        <v>0</v>
      </c>
      <c r="X25" s="27">
        <f>IF(H25&lt;&gt;"",INDEX('Fiche résultats'!AA$10:AA$49,$Z25,1),"")</f>
      </c>
      <c r="Y25" s="24"/>
      <c r="Z25" s="47">
        <f>MATCH(AA25,'Fiche résultats'!AC$10:AC$49,0)</f>
        <v>1</v>
      </c>
      <c r="AA25" s="39">
        <f t="shared" si="0"/>
        <v>1</v>
      </c>
      <c r="AB25" s="25"/>
    </row>
    <row r="26" spans="1:28" ht="15">
      <c r="A26" s="265">
        <f>IF(INDEX('Fiche résultats'!A$10:A$49,$Z26,1)&lt;&gt;"",INDEX('Fiche résultats'!A$10:A$49,$Z26,1),"")</f>
      </c>
      <c r="B26" s="53">
        <f>IF(INDEX('Fiche résultats'!B$10:B$49,$Z26,1)&lt;&gt;"",INDEX('Fiche résultats'!B$10:B$49,$Z26,1),"")</f>
      </c>
      <c r="C26" s="487">
        <f>IF(INDEX('Fiche résultats'!C$10:C$49,$Z26,1)&lt;&gt;"",INDEX('Fiche résultats'!C$10:C$49,$Z26,1),"")</f>
      </c>
      <c r="D26" s="494"/>
      <c r="E26" s="487">
        <f>IF(INDEX('Fiche résultats'!E$10:E$49,$Z26,1)&lt;&gt;"",INDEX('Fiche résultats'!E$10:E$49,$Z26,1),"")</f>
      </c>
      <c r="F26" s="488">
        <f>IF(INDEX('Fiche résultats'!F$10:F$49,$Z26,1)&lt;&gt;"",INDEX('Fiche résultats'!F$10:F$49,$Z26,1),"")</f>
      </c>
      <c r="G26" s="494">
        <f>IF(INDEX('Fiche résultats'!G$10:G$49,$Z26,1)&lt;&gt;"",INDEX('Fiche résultats'!G$10:G$49,$Z26,1),"")</f>
      </c>
      <c r="H26" s="54">
        <f>IF(INDEX('Fiche résultats'!H$10:H$49,$Z26,1)&lt;&gt;"",INDEX('Fiche résultats'!H$10:H$49,$Z26,1),"")</f>
      </c>
      <c r="I26" s="180">
        <f>IF(INDEX('Fiche résultats'!I$10:I$49,$Z26,1)&lt;&gt;"",INDEX('Fiche résultats'!I$10:I$49,$Z26,1),"")</f>
      </c>
      <c r="J26" s="272">
        <f>IF(INDEX('Fiche résultats'!P$10:P$49,$Z26,1)&lt;&gt;"",INDEX('Fiche résultats'!P$10:P$49,$Z26,1),"")</f>
      </c>
      <c r="K26" s="495">
        <f>IF(INDEX('Fiche résultats'!Q$10:Q$49,$Z26,1)&lt;&gt;"",INDEX('Fiche résultats'!Q$10:Q$49,$Z26,1),"")</f>
      </c>
      <c r="L26" s="496" t="e">
        <f>IF(INDEX('Fiche résultats'!#REF!,$Z26,1)&lt;&gt;"",INDEX('Fiche résultats'!#REF!,$Z26,1),"")</f>
        <v>#REF!</v>
      </c>
      <c r="M26" s="272">
        <f>IF(INDEX('Fiche résultats'!R$10:R$49,$Z26,1)&lt;&gt;"",INDEX('Fiche résultats'!R$10:R$49,$Z26,1),"")</f>
      </c>
      <c r="N26" s="485">
        <f>IF(INDEX('Fiche résultats'!S$10:S$49,$Z26,1)&lt;&gt;"",INDEX('Fiche résultats'!S$10:S$49,$Z26,1),"")</f>
      </c>
      <c r="O26" s="486" t="e">
        <f>IF(INDEX('Fiche résultats'!#REF!,$Z26,1)&lt;&gt;"",INDEX('Fiche résultats'!#REF!,$Z26,1),"")</f>
        <v>#REF!</v>
      </c>
      <c r="P26" s="266">
        <f>IF(INDEX('Fiche résultats'!T$10:T$49,$Z26,1)&lt;&gt;"",INDEX('Fiche résultats'!T$10:T$49,$Z26,1),"")</f>
      </c>
      <c r="Q26" s="487">
        <f>IF(INDEX('Fiche résultats'!V$10:V$49,$Z26,1)&lt;&gt;"",INDEX('Fiche résultats'!V$10:V$49,$Z26,1),"")</f>
      </c>
      <c r="R26" s="488">
        <f>IF(INDEX('Fiche résultats'!W$10:W$49,$Z26,1)&lt;&gt;"",INDEX('Fiche résultats'!W$10:W$49,$Z26,1),"")</f>
      </c>
      <c r="S26" s="488" t="e">
        <f>IF(INDEX('Fiche résultats'!#REF!,$Z26,1)&lt;&gt;"",INDEX('Fiche résultats'!#REF!,$Z26,1),"")</f>
        <v>#REF!</v>
      </c>
      <c r="T26" s="488" t="e">
        <f>IF(INDEX('Fiche résultats'!#REF!,$Z26,1)&lt;&gt;"",INDEX('Fiche résultats'!#REF!,$Z26,1),"")</f>
        <v>#REF!</v>
      </c>
      <c r="U26" s="489">
        <f>IF(INDEX('Fiche résultats'!X$10:X$49,$Z26,1)&lt;&gt;"",INDEX('Fiche résultats'!X$10:X$49,$Z26,1),"")</f>
      </c>
      <c r="V26" s="177">
        <f>IF(INDEX('Fiche résultats'!Y$10:Y$49,$Z26,1)&lt;&gt;"",INDEX('Fiche résultats'!Y$10:Y$49,$Z26,1),"")</f>
      </c>
      <c r="W26" s="28">
        <f>INDEX('Fiche résultats'!Z$10:Z$49,$Z26,1)</f>
        <v>0</v>
      </c>
      <c r="X26" s="27">
        <f>IF(H26&lt;&gt;"",INDEX('Fiche résultats'!AA$10:AA$49,$Z26,1),"")</f>
      </c>
      <c r="Y26" s="24"/>
      <c r="Z26" s="47">
        <f>MATCH(AA26,'Fiche résultats'!AC$10:AC$49,0)</f>
        <v>1</v>
      </c>
      <c r="AA26" s="39">
        <f t="shared" si="0"/>
        <v>1</v>
      </c>
      <c r="AB26" s="25"/>
    </row>
    <row r="27" spans="1:28" ht="15">
      <c r="A27" s="265">
        <f>IF(INDEX('Fiche résultats'!A$10:A$49,$Z27,1)&lt;&gt;"",INDEX('Fiche résultats'!A$10:A$49,$Z27,1),"")</f>
      </c>
      <c r="B27" s="53">
        <f>IF(INDEX('Fiche résultats'!B$10:B$49,$Z27,1)&lt;&gt;"",INDEX('Fiche résultats'!B$10:B$49,$Z27,1),"")</f>
      </c>
      <c r="C27" s="487">
        <f>IF(INDEX('Fiche résultats'!C$10:C$49,$Z27,1)&lt;&gt;"",INDEX('Fiche résultats'!C$10:C$49,$Z27,1),"")</f>
      </c>
      <c r="D27" s="494"/>
      <c r="E27" s="487">
        <f>IF(INDEX('Fiche résultats'!E$10:E$49,$Z27,1)&lt;&gt;"",INDEX('Fiche résultats'!E$10:E$49,$Z27,1),"")</f>
      </c>
      <c r="F27" s="488">
        <f>IF(INDEX('Fiche résultats'!F$10:F$49,$Z27,1)&lt;&gt;"",INDEX('Fiche résultats'!F$10:F$49,$Z27,1),"")</f>
      </c>
      <c r="G27" s="494">
        <f>IF(INDEX('Fiche résultats'!G$10:G$49,$Z27,1)&lt;&gt;"",INDEX('Fiche résultats'!G$10:G$49,$Z27,1),"")</f>
      </c>
      <c r="H27" s="54">
        <f>IF(INDEX('Fiche résultats'!H$10:H$49,$Z27,1)&lt;&gt;"",INDEX('Fiche résultats'!H$10:H$49,$Z27,1),"")</f>
      </c>
      <c r="I27" s="180">
        <f>IF(INDEX('Fiche résultats'!I$10:I$49,$Z27,1)&lt;&gt;"",INDEX('Fiche résultats'!I$10:I$49,$Z27,1),"")</f>
      </c>
      <c r="J27" s="272">
        <f>IF(INDEX('Fiche résultats'!P$10:P$49,$Z27,1)&lt;&gt;"",INDEX('Fiche résultats'!P$10:P$49,$Z27,1),"")</f>
      </c>
      <c r="K27" s="495">
        <f>IF(INDEX('Fiche résultats'!Q$10:Q$49,$Z27,1)&lt;&gt;"",INDEX('Fiche résultats'!Q$10:Q$49,$Z27,1),"")</f>
      </c>
      <c r="L27" s="496" t="e">
        <f>IF(INDEX('Fiche résultats'!#REF!,$Z27,1)&lt;&gt;"",INDEX('Fiche résultats'!#REF!,$Z27,1),"")</f>
        <v>#REF!</v>
      </c>
      <c r="M27" s="272">
        <f>IF(INDEX('Fiche résultats'!R$10:R$49,$Z27,1)&lt;&gt;"",INDEX('Fiche résultats'!R$10:R$49,$Z27,1),"")</f>
      </c>
      <c r="N27" s="485">
        <f>IF(INDEX('Fiche résultats'!S$10:S$49,$Z27,1)&lt;&gt;"",INDEX('Fiche résultats'!S$10:S$49,$Z27,1),"")</f>
      </c>
      <c r="O27" s="486" t="e">
        <f>IF(INDEX('Fiche résultats'!#REF!,$Z27,1)&lt;&gt;"",INDEX('Fiche résultats'!#REF!,$Z27,1),"")</f>
        <v>#REF!</v>
      </c>
      <c r="P27" s="266">
        <f>IF(INDEX('Fiche résultats'!T$10:T$49,$Z27,1)&lt;&gt;"",INDEX('Fiche résultats'!T$10:T$49,$Z27,1),"")</f>
      </c>
      <c r="Q27" s="487">
        <f>IF(INDEX('Fiche résultats'!V$10:V$49,$Z27,1)&lt;&gt;"",INDEX('Fiche résultats'!V$10:V$49,$Z27,1),"")</f>
      </c>
      <c r="R27" s="488">
        <f>IF(INDEX('Fiche résultats'!W$10:W$49,$Z27,1)&lt;&gt;"",INDEX('Fiche résultats'!W$10:W$49,$Z27,1),"")</f>
      </c>
      <c r="S27" s="488" t="e">
        <f>IF(INDEX('Fiche résultats'!#REF!,$Z27,1)&lt;&gt;"",INDEX('Fiche résultats'!#REF!,$Z27,1),"")</f>
        <v>#REF!</v>
      </c>
      <c r="T27" s="488" t="e">
        <f>IF(INDEX('Fiche résultats'!#REF!,$Z27,1)&lt;&gt;"",INDEX('Fiche résultats'!#REF!,$Z27,1),"")</f>
        <v>#REF!</v>
      </c>
      <c r="U27" s="489">
        <f>IF(INDEX('Fiche résultats'!X$10:X$49,$Z27,1)&lt;&gt;"",INDEX('Fiche résultats'!X$10:X$49,$Z27,1),"")</f>
      </c>
      <c r="V27" s="177">
        <f>IF(INDEX('Fiche résultats'!Y$10:Y$49,$Z27,1)&lt;&gt;"",INDEX('Fiche résultats'!Y$10:Y$49,$Z27,1),"")</f>
      </c>
      <c r="W27" s="28">
        <f>INDEX('Fiche résultats'!Z$10:Z$49,$Z27,1)</f>
        <v>0</v>
      </c>
      <c r="X27" s="27">
        <f>IF(H27&lt;&gt;"",INDEX('Fiche résultats'!AA$10:AA$49,$Z27,1),"")</f>
      </c>
      <c r="Y27" s="24"/>
      <c r="Z27" s="47">
        <f>MATCH(AA27,'Fiche résultats'!AC$10:AC$49,0)</f>
        <v>1</v>
      </c>
      <c r="AA27" s="39">
        <f t="shared" si="0"/>
        <v>1</v>
      </c>
      <c r="AB27" s="25"/>
    </row>
    <row r="28" spans="1:28" ht="15">
      <c r="A28" s="265">
        <f>IF(INDEX('Fiche résultats'!A$10:A$49,$Z28,1)&lt;&gt;"",INDEX('Fiche résultats'!A$10:A$49,$Z28,1),"")</f>
      </c>
      <c r="B28" s="53">
        <f>IF(INDEX('Fiche résultats'!B$10:B$49,$Z28,1)&lt;&gt;"",INDEX('Fiche résultats'!B$10:B$49,$Z28,1),"")</f>
      </c>
      <c r="C28" s="487">
        <f>IF(INDEX('Fiche résultats'!C$10:C$49,$Z28,1)&lt;&gt;"",INDEX('Fiche résultats'!C$10:C$49,$Z28,1),"")</f>
      </c>
      <c r="D28" s="494"/>
      <c r="E28" s="487">
        <f>IF(INDEX('Fiche résultats'!E$10:E$49,$Z28,1)&lt;&gt;"",INDEX('Fiche résultats'!E$10:E$49,$Z28,1),"")</f>
      </c>
      <c r="F28" s="488">
        <f>IF(INDEX('Fiche résultats'!F$10:F$49,$Z28,1)&lt;&gt;"",INDEX('Fiche résultats'!F$10:F$49,$Z28,1),"")</f>
      </c>
      <c r="G28" s="494">
        <f>IF(INDEX('Fiche résultats'!G$10:G$49,$Z28,1)&lt;&gt;"",INDEX('Fiche résultats'!G$10:G$49,$Z28,1),"")</f>
      </c>
      <c r="H28" s="54">
        <f>IF(INDEX('Fiche résultats'!H$10:H$49,$Z28,1)&lt;&gt;"",INDEX('Fiche résultats'!H$10:H$49,$Z28,1),"")</f>
      </c>
      <c r="I28" s="180">
        <f>IF(INDEX('Fiche résultats'!I$10:I$49,$Z28,1)&lt;&gt;"",INDEX('Fiche résultats'!I$10:I$49,$Z28,1),"")</f>
      </c>
      <c r="J28" s="272">
        <f>IF(INDEX('Fiche résultats'!P$10:P$49,$Z28,1)&lt;&gt;"",INDEX('Fiche résultats'!P$10:P$49,$Z28,1),"")</f>
      </c>
      <c r="K28" s="495">
        <f>IF(INDEX('Fiche résultats'!Q$10:Q$49,$Z28,1)&lt;&gt;"",INDEX('Fiche résultats'!Q$10:Q$49,$Z28,1),"")</f>
      </c>
      <c r="L28" s="496" t="e">
        <f>IF(INDEX('Fiche résultats'!#REF!,$Z28,1)&lt;&gt;"",INDEX('Fiche résultats'!#REF!,$Z28,1),"")</f>
        <v>#REF!</v>
      </c>
      <c r="M28" s="272">
        <f>IF(INDEX('Fiche résultats'!R$10:R$49,$Z28,1)&lt;&gt;"",INDEX('Fiche résultats'!R$10:R$49,$Z28,1),"")</f>
      </c>
      <c r="N28" s="485">
        <f>IF(INDEX('Fiche résultats'!S$10:S$49,$Z28,1)&lt;&gt;"",INDEX('Fiche résultats'!S$10:S$49,$Z28,1),"")</f>
      </c>
      <c r="O28" s="486" t="e">
        <f>IF(INDEX('Fiche résultats'!#REF!,$Z28,1)&lt;&gt;"",INDEX('Fiche résultats'!#REF!,$Z28,1),"")</f>
        <v>#REF!</v>
      </c>
      <c r="P28" s="266">
        <f>IF(INDEX('Fiche résultats'!T$10:T$49,$Z28,1)&lt;&gt;"",INDEX('Fiche résultats'!T$10:T$49,$Z28,1),"")</f>
      </c>
      <c r="Q28" s="487">
        <f>IF(INDEX('Fiche résultats'!V$10:V$49,$Z28,1)&lt;&gt;"",INDEX('Fiche résultats'!V$10:V$49,$Z28,1),"")</f>
      </c>
      <c r="R28" s="488">
        <f>IF(INDEX('Fiche résultats'!W$10:W$49,$Z28,1)&lt;&gt;"",INDEX('Fiche résultats'!W$10:W$49,$Z28,1),"")</f>
      </c>
      <c r="S28" s="488" t="e">
        <f>IF(INDEX('Fiche résultats'!#REF!,$Z28,1)&lt;&gt;"",INDEX('Fiche résultats'!#REF!,$Z28,1),"")</f>
        <v>#REF!</v>
      </c>
      <c r="T28" s="488" t="e">
        <f>IF(INDEX('Fiche résultats'!#REF!,$Z28,1)&lt;&gt;"",INDEX('Fiche résultats'!#REF!,$Z28,1),"")</f>
        <v>#REF!</v>
      </c>
      <c r="U28" s="489">
        <f>IF(INDEX('Fiche résultats'!X$10:X$49,$Z28,1)&lt;&gt;"",INDEX('Fiche résultats'!X$10:X$49,$Z28,1),"")</f>
      </c>
      <c r="V28" s="177">
        <f>IF(INDEX('Fiche résultats'!Y$10:Y$49,$Z28,1)&lt;&gt;"",INDEX('Fiche résultats'!Y$10:Y$49,$Z28,1),"")</f>
      </c>
      <c r="W28" s="28">
        <f>INDEX('Fiche résultats'!Z$10:Z$49,$Z28,1)</f>
        <v>0</v>
      </c>
      <c r="X28" s="27">
        <f>IF(H28&lt;&gt;"",INDEX('Fiche résultats'!AA$10:AA$49,$Z28,1),"")</f>
      </c>
      <c r="Y28" s="24"/>
      <c r="Z28" s="47">
        <f>MATCH(AA28,'Fiche résultats'!AC$10:AC$49,0)</f>
        <v>1</v>
      </c>
      <c r="AA28" s="39">
        <f t="shared" si="0"/>
        <v>1</v>
      </c>
      <c r="AB28" s="25"/>
    </row>
    <row r="29" spans="1:28" ht="15">
      <c r="A29" s="265">
        <f>IF(INDEX('Fiche résultats'!A$10:A$49,$Z29,1)&lt;&gt;"",INDEX('Fiche résultats'!A$10:A$49,$Z29,1),"")</f>
      </c>
      <c r="B29" s="53">
        <f>IF(INDEX('Fiche résultats'!B$10:B$49,$Z29,1)&lt;&gt;"",INDEX('Fiche résultats'!B$10:B$49,$Z29,1),"")</f>
      </c>
      <c r="C29" s="487">
        <f>IF(INDEX('Fiche résultats'!C$10:C$49,$Z29,1)&lt;&gt;"",INDEX('Fiche résultats'!C$10:C$49,$Z29,1),"")</f>
      </c>
      <c r="D29" s="494"/>
      <c r="E29" s="487">
        <f>IF(INDEX('Fiche résultats'!E$10:E$49,$Z29,1)&lt;&gt;"",INDEX('Fiche résultats'!E$10:E$49,$Z29,1),"")</f>
      </c>
      <c r="F29" s="488">
        <f>IF(INDEX('Fiche résultats'!F$10:F$49,$Z29,1)&lt;&gt;"",INDEX('Fiche résultats'!F$10:F$49,$Z29,1),"")</f>
      </c>
      <c r="G29" s="494">
        <f>IF(INDEX('Fiche résultats'!G$10:G$49,$Z29,1)&lt;&gt;"",INDEX('Fiche résultats'!G$10:G$49,$Z29,1),"")</f>
      </c>
      <c r="H29" s="54">
        <f>IF(INDEX('Fiche résultats'!H$10:H$49,$Z29,1)&lt;&gt;"",INDEX('Fiche résultats'!H$10:H$49,$Z29,1),"")</f>
      </c>
      <c r="I29" s="180">
        <f>IF(INDEX('Fiche résultats'!I$10:I$49,$Z29,1)&lt;&gt;"",INDEX('Fiche résultats'!I$10:I$49,$Z29,1),"")</f>
      </c>
      <c r="J29" s="272">
        <f>IF(INDEX('Fiche résultats'!P$10:P$49,$Z29,1)&lt;&gt;"",INDEX('Fiche résultats'!P$10:P$49,$Z29,1),"")</f>
      </c>
      <c r="K29" s="495">
        <f>IF(INDEX('Fiche résultats'!Q$10:Q$49,$Z29,1)&lt;&gt;"",INDEX('Fiche résultats'!Q$10:Q$49,$Z29,1),"")</f>
      </c>
      <c r="L29" s="496" t="e">
        <f>IF(INDEX('Fiche résultats'!#REF!,$Z29,1)&lt;&gt;"",INDEX('Fiche résultats'!#REF!,$Z29,1),"")</f>
        <v>#REF!</v>
      </c>
      <c r="M29" s="272">
        <f>IF(INDEX('Fiche résultats'!R$10:R$49,$Z29,1)&lt;&gt;"",INDEX('Fiche résultats'!R$10:R$49,$Z29,1),"")</f>
      </c>
      <c r="N29" s="485">
        <f>IF(INDEX('Fiche résultats'!S$10:S$49,$Z29,1)&lt;&gt;"",INDEX('Fiche résultats'!S$10:S$49,$Z29,1),"")</f>
      </c>
      <c r="O29" s="486" t="e">
        <f>IF(INDEX('Fiche résultats'!#REF!,$Z29,1)&lt;&gt;"",INDEX('Fiche résultats'!#REF!,$Z29,1),"")</f>
        <v>#REF!</v>
      </c>
      <c r="P29" s="266">
        <f>IF(INDEX('Fiche résultats'!T$10:T$49,$Z29,1)&lt;&gt;"",INDEX('Fiche résultats'!T$10:T$49,$Z29,1),"")</f>
      </c>
      <c r="Q29" s="487">
        <f>IF(INDEX('Fiche résultats'!V$10:V$49,$Z29,1)&lt;&gt;"",INDEX('Fiche résultats'!V$10:V$49,$Z29,1),"")</f>
      </c>
      <c r="R29" s="488">
        <f>IF(INDEX('Fiche résultats'!W$10:W$49,$Z29,1)&lt;&gt;"",INDEX('Fiche résultats'!W$10:W$49,$Z29,1),"")</f>
      </c>
      <c r="S29" s="488" t="e">
        <f>IF(INDEX('Fiche résultats'!#REF!,$Z29,1)&lt;&gt;"",INDEX('Fiche résultats'!#REF!,$Z29,1),"")</f>
        <v>#REF!</v>
      </c>
      <c r="T29" s="488" t="e">
        <f>IF(INDEX('Fiche résultats'!#REF!,$Z29,1)&lt;&gt;"",INDEX('Fiche résultats'!#REF!,$Z29,1),"")</f>
        <v>#REF!</v>
      </c>
      <c r="U29" s="489">
        <f>IF(INDEX('Fiche résultats'!X$10:X$49,$Z29,1)&lt;&gt;"",INDEX('Fiche résultats'!X$10:X$49,$Z29,1),"")</f>
      </c>
      <c r="V29" s="177">
        <f>IF(INDEX('Fiche résultats'!Y$10:Y$49,$Z29,1)&lt;&gt;"",INDEX('Fiche résultats'!Y$10:Y$49,$Z29,1),"")</f>
      </c>
      <c r="W29" s="28">
        <f>INDEX('Fiche résultats'!Z$10:Z$49,$Z29,1)</f>
        <v>0</v>
      </c>
      <c r="X29" s="27">
        <f>IF(H29&lt;&gt;"",INDEX('Fiche résultats'!AA$10:AA$49,$Z29,1),"")</f>
      </c>
      <c r="Y29" s="24"/>
      <c r="Z29" s="47">
        <f>MATCH(AA29,'Fiche résultats'!AC$10:AC$49,0)</f>
        <v>1</v>
      </c>
      <c r="AA29" s="39">
        <f t="shared" si="0"/>
        <v>1</v>
      </c>
      <c r="AB29" s="25"/>
    </row>
    <row r="30" spans="1:28" ht="15">
      <c r="A30" s="265">
        <f>IF(INDEX('Fiche résultats'!A$10:A$49,$Z30,1)&lt;&gt;"",INDEX('Fiche résultats'!A$10:A$49,$Z30,1),"")</f>
      </c>
      <c r="B30" s="53">
        <f>IF(INDEX('Fiche résultats'!B$10:B$49,$Z30,1)&lt;&gt;"",INDEX('Fiche résultats'!B$10:B$49,$Z30,1),"")</f>
      </c>
      <c r="C30" s="487">
        <f>IF(INDEX('Fiche résultats'!C$10:C$49,$Z30,1)&lt;&gt;"",INDEX('Fiche résultats'!C$10:C$49,$Z30,1),"")</f>
      </c>
      <c r="D30" s="494"/>
      <c r="E30" s="487">
        <f>IF(INDEX('Fiche résultats'!E$10:E$49,$Z30,1)&lt;&gt;"",INDEX('Fiche résultats'!E$10:E$49,$Z30,1),"")</f>
      </c>
      <c r="F30" s="488">
        <f>IF(INDEX('Fiche résultats'!F$10:F$49,$Z30,1)&lt;&gt;"",INDEX('Fiche résultats'!F$10:F$49,$Z30,1),"")</f>
      </c>
      <c r="G30" s="494">
        <f>IF(INDEX('Fiche résultats'!G$10:G$49,$Z30,1)&lt;&gt;"",INDEX('Fiche résultats'!G$10:G$49,$Z30,1),"")</f>
      </c>
      <c r="H30" s="54">
        <f>IF(INDEX('Fiche résultats'!H$10:H$49,$Z30,1)&lt;&gt;"",INDEX('Fiche résultats'!H$10:H$49,$Z30,1),"")</f>
      </c>
      <c r="I30" s="180">
        <f>IF(INDEX('Fiche résultats'!I$10:I$49,$Z30,1)&lt;&gt;"",INDEX('Fiche résultats'!I$10:I$49,$Z30,1),"")</f>
      </c>
      <c r="J30" s="272">
        <f>IF(INDEX('Fiche résultats'!P$10:P$49,$Z30,1)&lt;&gt;"",INDEX('Fiche résultats'!P$10:P$49,$Z30,1),"")</f>
      </c>
      <c r="K30" s="495">
        <f>IF(INDEX('Fiche résultats'!Q$10:Q$49,$Z30,1)&lt;&gt;"",INDEX('Fiche résultats'!Q$10:Q$49,$Z30,1),"")</f>
      </c>
      <c r="L30" s="496" t="e">
        <f>IF(INDEX('Fiche résultats'!#REF!,$Z30,1)&lt;&gt;"",INDEX('Fiche résultats'!#REF!,$Z30,1),"")</f>
        <v>#REF!</v>
      </c>
      <c r="M30" s="272">
        <f>IF(INDEX('Fiche résultats'!R$10:R$49,$Z30,1)&lt;&gt;"",INDEX('Fiche résultats'!R$10:R$49,$Z30,1),"")</f>
      </c>
      <c r="N30" s="485">
        <f>IF(INDEX('Fiche résultats'!S$10:S$49,$Z30,1)&lt;&gt;"",INDEX('Fiche résultats'!S$10:S$49,$Z30,1),"")</f>
      </c>
      <c r="O30" s="486" t="e">
        <f>IF(INDEX('Fiche résultats'!#REF!,$Z30,1)&lt;&gt;"",INDEX('Fiche résultats'!#REF!,$Z30,1),"")</f>
        <v>#REF!</v>
      </c>
      <c r="P30" s="266">
        <f>IF(INDEX('Fiche résultats'!T$10:T$49,$Z30,1)&lt;&gt;"",INDEX('Fiche résultats'!T$10:T$49,$Z30,1),"")</f>
      </c>
      <c r="Q30" s="487">
        <f>IF(INDEX('Fiche résultats'!V$10:V$49,$Z30,1)&lt;&gt;"",INDEX('Fiche résultats'!V$10:V$49,$Z30,1),"")</f>
      </c>
      <c r="R30" s="488">
        <f>IF(INDEX('Fiche résultats'!W$10:W$49,$Z30,1)&lt;&gt;"",INDEX('Fiche résultats'!W$10:W$49,$Z30,1),"")</f>
      </c>
      <c r="S30" s="488" t="e">
        <f>IF(INDEX('Fiche résultats'!#REF!,$Z30,1)&lt;&gt;"",INDEX('Fiche résultats'!#REF!,$Z30,1),"")</f>
        <v>#REF!</v>
      </c>
      <c r="T30" s="488" t="e">
        <f>IF(INDEX('Fiche résultats'!#REF!,$Z30,1)&lt;&gt;"",INDEX('Fiche résultats'!#REF!,$Z30,1),"")</f>
        <v>#REF!</v>
      </c>
      <c r="U30" s="489">
        <f>IF(INDEX('Fiche résultats'!X$10:X$49,$Z30,1)&lt;&gt;"",INDEX('Fiche résultats'!X$10:X$49,$Z30,1),"")</f>
      </c>
      <c r="V30" s="177">
        <f>IF(INDEX('Fiche résultats'!Y$10:Y$49,$Z30,1)&lt;&gt;"",INDEX('Fiche résultats'!Y$10:Y$49,$Z30,1),"")</f>
      </c>
      <c r="W30" s="28">
        <f>INDEX('Fiche résultats'!Z$10:Z$49,$Z30,1)</f>
        <v>0</v>
      </c>
      <c r="X30" s="27">
        <f>IF(H30&lt;&gt;"",INDEX('Fiche résultats'!AA$10:AA$49,$Z30,1),"")</f>
      </c>
      <c r="Y30" s="24"/>
      <c r="Z30" s="47">
        <f>MATCH(AA30,'Fiche résultats'!AC$10:AC$49,0)</f>
        <v>1</v>
      </c>
      <c r="AA30" s="39">
        <f t="shared" si="0"/>
        <v>1</v>
      </c>
      <c r="AB30" s="25"/>
    </row>
    <row r="31" spans="1:28" ht="15">
      <c r="A31" s="265">
        <f>IF(INDEX('Fiche résultats'!A$10:A$49,$Z31,1)&lt;&gt;"",INDEX('Fiche résultats'!A$10:A$49,$Z31,1),"")</f>
      </c>
      <c r="B31" s="53">
        <f>IF(INDEX('Fiche résultats'!B$10:B$49,$Z31,1)&lt;&gt;"",INDEX('Fiche résultats'!B$10:B$49,$Z31,1),"")</f>
      </c>
      <c r="C31" s="487">
        <f>IF(INDEX('Fiche résultats'!C$10:C$49,$Z31,1)&lt;&gt;"",INDEX('Fiche résultats'!C$10:C$49,$Z31,1),"")</f>
      </c>
      <c r="D31" s="494"/>
      <c r="E31" s="487">
        <f>IF(INDEX('Fiche résultats'!E$10:E$49,$Z31,1)&lt;&gt;"",INDEX('Fiche résultats'!E$10:E$49,$Z31,1),"")</f>
      </c>
      <c r="F31" s="488">
        <f>IF(INDEX('Fiche résultats'!F$10:F$49,$Z31,1)&lt;&gt;"",INDEX('Fiche résultats'!F$10:F$49,$Z31,1),"")</f>
      </c>
      <c r="G31" s="494">
        <f>IF(INDEX('Fiche résultats'!G$10:G$49,$Z31,1)&lt;&gt;"",INDEX('Fiche résultats'!G$10:G$49,$Z31,1),"")</f>
      </c>
      <c r="H31" s="54">
        <f>IF(INDEX('Fiche résultats'!H$10:H$49,$Z31,1)&lt;&gt;"",INDEX('Fiche résultats'!H$10:H$49,$Z31,1),"")</f>
      </c>
      <c r="I31" s="180">
        <f>IF(INDEX('Fiche résultats'!I$10:I$49,$Z31,1)&lt;&gt;"",INDEX('Fiche résultats'!I$10:I$49,$Z31,1),"")</f>
      </c>
      <c r="J31" s="272">
        <f>IF(INDEX('Fiche résultats'!P$10:P$49,$Z31,1)&lt;&gt;"",INDEX('Fiche résultats'!P$10:P$49,$Z31,1),"")</f>
      </c>
      <c r="K31" s="495">
        <f>IF(INDEX('Fiche résultats'!Q$10:Q$49,$Z31,1)&lt;&gt;"",INDEX('Fiche résultats'!Q$10:Q$49,$Z31,1),"")</f>
      </c>
      <c r="L31" s="496" t="e">
        <f>IF(INDEX('Fiche résultats'!#REF!,$Z31,1)&lt;&gt;"",INDEX('Fiche résultats'!#REF!,$Z31,1),"")</f>
        <v>#REF!</v>
      </c>
      <c r="M31" s="272">
        <f>IF(INDEX('Fiche résultats'!R$10:R$49,$Z31,1)&lt;&gt;"",INDEX('Fiche résultats'!R$10:R$49,$Z31,1),"")</f>
      </c>
      <c r="N31" s="485">
        <f>IF(INDEX('Fiche résultats'!S$10:S$49,$Z31,1)&lt;&gt;"",INDEX('Fiche résultats'!S$10:S$49,$Z31,1),"")</f>
      </c>
      <c r="O31" s="486" t="e">
        <f>IF(INDEX('Fiche résultats'!#REF!,$Z31,1)&lt;&gt;"",INDEX('Fiche résultats'!#REF!,$Z31,1),"")</f>
        <v>#REF!</v>
      </c>
      <c r="P31" s="266">
        <f>IF(INDEX('Fiche résultats'!T$10:T$49,$Z31,1)&lt;&gt;"",INDEX('Fiche résultats'!T$10:T$49,$Z31,1),"")</f>
      </c>
      <c r="Q31" s="487">
        <f>IF(INDEX('Fiche résultats'!V$10:V$49,$Z31,1)&lt;&gt;"",INDEX('Fiche résultats'!V$10:V$49,$Z31,1),"")</f>
      </c>
      <c r="R31" s="488">
        <f>IF(INDEX('Fiche résultats'!W$10:W$49,$Z31,1)&lt;&gt;"",INDEX('Fiche résultats'!W$10:W$49,$Z31,1),"")</f>
      </c>
      <c r="S31" s="488" t="e">
        <f>IF(INDEX('Fiche résultats'!#REF!,$Z31,1)&lt;&gt;"",INDEX('Fiche résultats'!#REF!,$Z31,1),"")</f>
        <v>#REF!</v>
      </c>
      <c r="T31" s="488" t="e">
        <f>IF(INDEX('Fiche résultats'!#REF!,$Z31,1)&lt;&gt;"",INDEX('Fiche résultats'!#REF!,$Z31,1),"")</f>
        <v>#REF!</v>
      </c>
      <c r="U31" s="489">
        <f>IF(INDEX('Fiche résultats'!X$10:X$49,$Z31,1)&lt;&gt;"",INDEX('Fiche résultats'!X$10:X$49,$Z31,1),"")</f>
      </c>
      <c r="V31" s="177">
        <f>IF(INDEX('Fiche résultats'!Y$10:Y$49,$Z31,1)&lt;&gt;"",INDEX('Fiche résultats'!Y$10:Y$49,$Z31,1),"")</f>
      </c>
      <c r="W31" s="28">
        <f>INDEX('Fiche résultats'!Z$10:Z$49,$Z31,1)</f>
        <v>0</v>
      </c>
      <c r="X31" s="27">
        <f>IF(H31&lt;&gt;"",INDEX('Fiche résultats'!AA$10:AA$49,$Z31,1),"")</f>
      </c>
      <c r="Y31" s="24"/>
      <c r="Z31" s="47">
        <f>MATCH(AA31,'Fiche résultats'!AC$10:AC$49,0)</f>
        <v>1</v>
      </c>
      <c r="AA31" s="39">
        <f t="shared" si="0"/>
        <v>1</v>
      </c>
      <c r="AB31" s="25"/>
    </row>
    <row r="32" spans="1:28" ht="15">
      <c r="A32" s="265">
        <f>IF(INDEX('Fiche résultats'!A$10:A$49,$Z32,1)&lt;&gt;"",INDEX('Fiche résultats'!A$10:A$49,$Z32,1),"")</f>
      </c>
      <c r="B32" s="53">
        <f>IF(INDEX('Fiche résultats'!B$10:B$49,$Z32,1)&lt;&gt;"",INDEX('Fiche résultats'!B$10:B$49,$Z32,1),"")</f>
      </c>
      <c r="C32" s="487">
        <f>IF(INDEX('Fiche résultats'!C$10:C$49,$Z32,1)&lt;&gt;"",INDEX('Fiche résultats'!C$10:C$49,$Z32,1),"")</f>
      </c>
      <c r="D32" s="494"/>
      <c r="E32" s="487">
        <f>IF(INDEX('Fiche résultats'!E$10:E$49,$Z32,1)&lt;&gt;"",INDEX('Fiche résultats'!E$10:E$49,$Z32,1),"")</f>
      </c>
      <c r="F32" s="488">
        <f>IF(INDEX('Fiche résultats'!F$10:F$49,$Z32,1)&lt;&gt;"",INDEX('Fiche résultats'!F$10:F$49,$Z32,1),"")</f>
      </c>
      <c r="G32" s="494">
        <f>IF(INDEX('Fiche résultats'!G$10:G$49,$Z32,1)&lt;&gt;"",INDEX('Fiche résultats'!G$10:G$49,$Z32,1),"")</f>
      </c>
      <c r="H32" s="54">
        <f>IF(INDEX('Fiche résultats'!H$10:H$49,$Z32,1)&lt;&gt;"",INDEX('Fiche résultats'!H$10:H$49,$Z32,1),"")</f>
      </c>
      <c r="I32" s="180">
        <f>IF(INDEX('Fiche résultats'!I$10:I$49,$Z32,1)&lt;&gt;"",INDEX('Fiche résultats'!I$10:I$49,$Z32,1),"")</f>
      </c>
      <c r="J32" s="272">
        <f>IF(INDEX('Fiche résultats'!P$10:P$49,$Z32,1)&lt;&gt;"",INDEX('Fiche résultats'!P$10:P$49,$Z32,1),"")</f>
      </c>
      <c r="K32" s="495">
        <f>IF(INDEX('Fiche résultats'!Q$10:Q$49,$Z32,1)&lt;&gt;"",INDEX('Fiche résultats'!Q$10:Q$49,$Z32,1),"")</f>
      </c>
      <c r="L32" s="496" t="e">
        <f>IF(INDEX('Fiche résultats'!#REF!,$Z32,1)&lt;&gt;"",INDEX('Fiche résultats'!#REF!,$Z32,1),"")</f>
        <v>#REF!</v>
      </c>
      <c r="M32" s="272">
        <f>IF(INDEX('Fiche résultats'!R$10:R$49,$Z32,1)&lt;&gt;"",INDEX('Fiche résultats'!R$10:R$49,$Z32,1),"")</f>
      </c>
      <c r="N32" s="485">
        <f>IF(INDEX('Fiche résultats'!S$10:S$49,$Z32,1)&lt;&gt;"",INDEX('Fiche résultats'!S$10:S$49,$Z32,1),"")</f>
      </c>
      <c r="O32" s="486" t="e">
        <f>IF(INDEX('Fiche résultats'!#REF!,$Z32,1)&lt;&gt;"",INDEX('Fiche résultats'!#REF!,$Z32,1),"")</f>
        <v>#REF!</v>
      </c>
      <c r="P32" s="266">
        <f>IF(INDEX('Fiche résultats'!T$10:T$49,$Z32,1)&lt;&gt;"",INDEX('Fiche résultats'!T$10:T$49,$Z32,1),"")</f>
      </c>
      <c r="Q32" s="487">
        <f>IF(INDEX('Fiche résultats'!V$10:V$49,$Z32,1)&lt;&gt;"",INDEX('Fiche résultats'!V$10:V$49,$Z32,1),"")</f>
      </c>
      <c r="R32" s="488">
        <f>IF(INDEX('Fiche résultats'!W$10:W$49,$Z32,1)&lt;&gt;"",INDEX('Fiche résultats'!W$10:W$49,$Z32,1),"")</f>
      </c>
      <c r="S32" s="488" t="e">
        <f>IF(INDEX('Fiche résultats'!#REF!,$Z32,1)&lt;&gt;"",INDEX('Fiche résultats'!#REF!,$Z32,1),"")</f>
        <v>#REF!</v>
      </c>
      <c r="T32" s="488" t="e">
        <f>IF(INDEX('Fiche résultats'!#REF!,$Z32,1)&lt;&gt;"",INDEX('Fiche résultats'!#REF!,$Z32,1),"")</f>
        <v>#REF!</v>
      </c>
      <c r="U32" s="489">
        <f>IF(INDEX('Fiche résultats'!X$10:X$49,$Z32,1)&lt;&gt;"",INDEX('Fiche résultats'!X$10:X$49,$Z32,1),"")</f>
      </c>
      <c r="V32" s="177">
        <f>IF(INDEX('Fiche résultats'!Y$10:Y$49,$Z32,1)&lt;&gt;"",INDEX('Fiche résultats'!Y$10:Y$49,$Z32,1),"")</f>
      </c>
      <c r="W32" s="28">
        <f>INDEX('Fiche résultats'!Z$10:Z$49,$Z32,1)</f>
        <v>0</v>
      </c>
      <c r="X32" s="27">
        <f>IF(H32&lt;&gt;"",INDEX('Fiche résultats'!AA$10:AA$49,$Z32,1),"")</f>
      </c>
      <c r="Y32" s="24"/>
      <c r="Z32" s="47">
        <f>MATCH(AA32,'Fiche résultats'!AC$10:AC$49,0)</f>
        <v>1</v>
      </c>
      <c r="AA32" s="39">
        <f t="shared" si="0"/>
        <v>1</v>
      </c>
      <c r="AB32" s="25"/>
    </row>
    <row r="33" spans="1:28" ht="15">
      <c r="A33" s="265">
        <f>IF(INDEX('Fiche résultats'!A$10:A$49,$Z33,1)&lt;&gt;"",INDEX('Fiche résultats'!A$10:A$49,$Z33,1),"")</f>
      </c>
      <c r="B33" s="53">
        <f>IF(INDEX('Fiche résultats'!B$10:B$49,$Z33,1)&lt;&gt;"",INDEX('Fiche résultats'!B$10:B$49,$Z33,1),"")</f>
      </c>
      <c r="C33" s="487">
        <f>IF(INDEX('Fiche résultats'!C$10:C$49,$Z33,1)&lt;&gt;"",INDEX('Fiche résultats'!C$10:C$49,$Z33,1),"")</f>
      </c>
      <c r="D33" s="494"/>
      <c r="E33" s="487">
        <f>IF(INDEX('Fiche résultats'!E$10:E$49,$Z33,1)&lt;&gt;"",INDEX('Fiche résultats'!E$10:E$49,$Z33,1),"")</f>
      </c>
      <c r="F33" s="488">
        <f>IF(INDEX('Fiche résultats'!F$10:F$49,$Z33,1)&lt;&gt;"",INDEX('Fiche résultats'!F$10:F$49,$Z33,1),"")</f>
      </c>
      <c r="G33" s="494">
        <f>IF(INDEX('Fiche résultats'!G$10:G$49,$Z33,1)&lt;&gt;"",INDEX('Fiche résultats'!G$10:G$49,$Z33,1),"")</f>
      </c>
      <c r="H33" s="54">
        <f>IF(INDEX('Fiche résultats'!H$10:H$49,$Z33,1)&lt;&gt;"",INDEX('Fiche résultats'!H$10:H$49,$Z33,1),"")</f>
      </c>
      <c r="I33" s="180">
        <f>IF(INDEX('Fiche résultats'!I$10:I$49,$Z33,1)&lt;&gt;"",INDEX('Fiche résultats'!I$10:I$49,$Z33,1),"")</f>
      </c>
      <c r="J33" s="272">
        <f>IF(INDEX('Fiche résultats'!P$10:P$49,$Z33,1)&lt;&gt;"",INDEX('Fiche résultats'!P$10:P$49,$Z33,1),"")</f>
      </c>
      <c r="K33" s="495">
        <f>IF(INDEX('Fiche résultats'!Q$10:Q$49,$Z33,1)&lt;&gt;"",INDEX('Fiche résultats'!Q$10:Q$49,$Z33,1),"")</f>
      </c>
      <c r="L33" s="496" t="e">
        <f>IF(INDEX('Fiche résultats'!#REF!,$Z33,1)&lt;&gt;"",INDEX('Fiche résultats'!#REF!,$Z33,1),"")</f>
        <v>#REF!</v>
      </c>
      <c r="M33" s="272">
        <f>IF(INDEX('Fiche résultats'!R$10:R$49,$Z33,1)&lt;&gt;"",INDEX('Fiche résultats'!R$10:R$49,$Z33,1),"")</f>
      </c>
      <c r="N33" s="485">
        <f>IF(INDEX('Fiche résultats'!S$10:S$49,$Z33,1)&lt;&gt;"",INDEX('Fiche résultats'!S$10:S$49,$Z33,1),"")</f>
      </c>
      <c r="O33" s="486" t="e">
        <f>IF(INDEX('Fiche résultats'!#REF!,$Z33,1)&lt;&gt;"",INDEX('Fiche résultats'!#REF!,$Z33,1),"")</f>
        <v>#REF!</v>
      </c>
      <c r="P33" s="266">
        <f>IF(INDEX('Fiche résultats'!T$10:T$49,$Z33,1)&lt;&gt;"",INDEX('Fiche résultats'!T$10:T$49,$Z33,1),"")</f>
      </c>
      <c r="Q33" s="487">
        <f>IF(INDEX('Fiche résultats'!V$10:V$49,$Z33,1)&lt;&gt;"",INDEX('Fiche résultats'!V$10:V$49,$Z33,1),"")</f>
      </c>
      <c r="R33" s="488">
        <f>IF(INDEX('Fiche résultats'!W$10:W$49,$Z33,1)&lt;&gt;"",INDEX('Fiche résultats'!W$10:W$49,$Z33,1),"")</f>
      </c>
      <c r="S33" s="488" t="e">
        <f>IF(INDEX('Fiche résultats'!#REF!,$Z33,1)&lt;&gt;"",INDEX('Fiche résultats'!#REF!,$Z33,1),"")</f>
        <v>#REF!</v>
      </c>
      <c r="T33" s="488" t="e">
        <f>IF(INDEX('Fiche résultats'!#REF!,$Z33,1)&lt;&gt;"",INDEX('Fiche résultats'!#REF!,$Z33,1),"")</f>
        <v>#REF!</v>
      </c>
      <c r="U33" s="489">
        <f>IF(INDEX('Fiche résultats'!X$10:X$49,$Z33,1)&lt;&gt;"",INDEX('Fiche résultats'!X$10:X$49,$Z33,1),"")</f>
      </c>
      <c r="V33" s="177">
        <f>IF(INDEX('Fiche résultats'!Y$10:Y$49,$Z33,1)&lt;&gt;"",INDEX('Fiche résultats'!Y$10:Y$49,$Z33,1),"")</f>
      </c>
      <c r="W33" s="28">
        <f>INDEX('Fiche résultats'!Z$10:Z$49,$Z33,1)</f>
        <v>0</v>
      </c>
      <c r="X33" s="27">
        <f>IF(H33&lt;&gt;"",INDEX('Fiche résultats'!AA$10:AA$49,$Z33,1),"")</f>
      </c>
      <c r="Y33" s="24"/>
      <c r="Z33" s="47">
        <f>MATCH(AA33,'Fiche résultats'!AC$10:AC$49,0)</f>
        <v>1</v>
      </c>
      <c r="AA33" s="39">
        <f t="shared" si="0"/>
        <v>1</v>
      </c>
      <c r="AB33" s="25"/>
    </row>
    <row r="34" spans="1:28" ht="15">
      <c r="A34" s="265">
        <f>IF(INDEX('Fiche résultats'!A$10:A$49,$Z34,1)&lt;&gt;"",INDEX('Fiche résultats'!A$10:A$49,$Z34,1),"")</f>
      </c>
      <c r="B34" s="53">
        <f>IF(INDEX('Fiche résultats'!B$10:B$49,$Z34,1)&lt;&gt;"",INDEX('Fiche résultats'!B$10:B$49,$Z34,1),"")</f>
      </c>
      <c r="C34" s="487">
        <f>IF(INDEX('Fiche résultats'!C$10:C$49,$Z34,1)&lt;&gt;"",INDEX('Fiche résultats'!C$10:C$49,$Z34,1),"")</f>
      </c>
      <c r="D34" s="494"/>
      <c r="E34" s="487">
        <f>IF(INDEX('Fiche résultats'!E$10:E$49,$Z34,1)&lt;&gt;"",INDEX('Fiche résultats'!E$10:E$49,$Z34,1),"")</f>
      </c>
      <c r="F34" s="488">
        <f>IF(INDEX('Fiche résultats'!F$10:F$49,$Z34,1)&lt;&gt;"",INDEX('Fiche résultats'!F$10:F$49,$Z34,1),"")</f>
      </c>
      <c r="G34" s="494">
        <f>IF(INDEX('Fiche résultats'!G$10:G$49,$Z34,1)&lt;&gt;"",INDEX('Fiche résultats'!G$10:G$49,$Z34,1),"")</f>
      </c>
      <c r="H34" s="54">
        <f>IF(INDEX('Fiche résultats'!H$10:H$49,$Z34,1)&lt;&gt;"",INDEX('Fiche résultats'!H$10:H$49,$Z34,1),"")</f>
      </c>
      <c r="I34" s="180">
        <f>IF(INDEX('Fiche résultats'!I$10:I$49,$Z34,1)&lt;&gt;"",INDEX('Fiche résultats'!I$10:I$49,$Z34,1),"")</f>
      </c>
      <c r="J34" s="272">
        <f>IF(INDEX('Fiche résultats'!P$10:P$49,$Z34,1)&lt;&gt;"",INDEX('Fiche résultats'!P$10:P$49,$Z34,1),"")</f>
      </c>
      <c r="K34" s="495">
        <f>IF(INDEX('Fiche résultats'!Q$10:Q$49,$Z34,1)&lt;&gt;"",INDEX('Fiche résultats'!Q$10:Q$49,$Z34,1),"")</f>
      </c>
      <c r="L34" s="496" t="e">
        <f>IF(INDEX('Fiche résultats'!#REF!,$Z34,1)&lt;&gt;"",INDEX('Fiche résultats'!#REF!,$Z34,1),"")</f>
        <v>#REF!</v>
      </c>
      <c r="M34" s="272">
        <f>IF(INDEX('Fiche résultats'!R$10:R$49,$Z34,1)&lt;&gt;"",INDEX('Fiche résultats'!R$10:R$49,$Z34,1),"")</f>
      </c>
      <c r="N34" s="485">
        <f>IF(INDEX('Fiche résultats'!S$10:S$49,$Z34,1)&lt;&gt;"",INDEX('Fiche résultats'!S$10:S$49,$Z34,1),"")</f>
      </c>
      <c r="O34" s="486" t="e">
        <f>IF(INDEX('Fiche résultats'!#REF!,$Z34,1)&lt;&gt;"",INDEX('Fiche résultats'!#REF!,$Z34,1),"")</f>
        <v>#REF!</v>
      </c>
      <c r="P34" s="266">
        <f>IF(INDEX('Fiche résultats'!T$10:T$49,$Z34,1)&lt;&gt;"",INDEX('Fiche résultats'!T$10:T$49,$Z34,1),"")</f>
      </c>
      <c r="Q34" s="487">
        <f>IF(INDEX('Fiche résultats'!V$10:V$49,$Z34,1)&lt;&gt;"",INDEX('Fiche résultats'!V$10:V$49,$Z34,1),"")</f>
      </c>
      <c r="R34" s="488">
        <f>IF(INDEX('Fiche résultats'!W$10:W$49,$Z34,1)&lt;&gt;"",INDEX('Fiche résultats'!W$10:W$49,$Z34,1),"")</f>
      </c>
      <c r="S34" s="488" t="e">
        <f>IF(INDEX('Fiche résultats'!#REF!,$Z34,1)&lt;&gt;"",INDEX('Fiche résultats'!#REF!,$Z34,1),"")</f>
        <v>#REF!</v>
      </c>
      <c r="T34" s="488" t="e">
        <f>IF(INDEX('Fiche résultats'!#REF!,$Z34,1)&lt;&gt;"",INDEX('Fiche résultats'!#REF!,$Z34,1),"")</f>
        <v>#REF!</v>
      </c>
      <c r="U34" s="489">
        <f>IF(INDEX('Fiche résultats'!X$10:X$49,$Z34,1)&lt;&gt;"",INDEX('Fiche résultats'!X$10:X$49,$Z34,1),"")</f>
      </c>
      <c r="V34" s="177">
        <f>IF(INDEX('Fiche résultats'!Y$10:Y$49,$Z34,1)&lt;&gt;"",INDEX('Fiche résultats'!Y$10:Y$49,$Z34,1),"")</f>
      </c>
      <c r="W34" s="28">
        <f>INDEX('Fiche résultats'!Z$10:Z$49,$Z34,1)</f>
        <v>0</v>
      </c>
      <c r="X34" s="27">
        <f>IF(H34&lt;&gt;"",INDEX('Fiche résultats'!AA$10:AA$49,$Z34,1),"")</f>
      </c>
      <c r="Y34" s="24"/>
      <c r="Z34" s="47">
        <f>MATCH(AA34,'Fiche résultats'!AC$10:AC$49,0)</f>
        <v>1</v>
      </c>
      <c r="AA34" s="39">
        <f t="shared" si="0"/>
        <v>1</v>
      </c>
      <c r="AB34" s="25"/>
    </row>
    <row r="35" spans="1:28" ht="15">
      <c r="A35" s="265">
        <f>IF(INDEX('Fiche résultats'!A$10:A$49,$Z35,1)&lt;&gt;"",INDEX('Fiche résultats'!A$10:A$49,$Z35,1),"")</f>
      </c>
      <c r="B35" s="53">
        <f>IF(INDEX('Fiche résultats'!B$10:B$49,$Z35,1)&lt;&gt;"",INDEX('Fiche résultats'!B$10:B$49,$Z35,1),"")</f>
      </c>
      <c r="C35" s="487">
        <f>IF(INDEX('Fiche résultats'!C$10:C$49,$Z35,1)&lt;&gt;"",INDEX('Fiche résultats'!C$10:C$49,$Z35,1),"")</f>
      </c>
      <c r="D35" s="494"/>
      <c r="E35" s="487">
        <f>IF(INDEX('Fiche résultats'!E$10:E$49,$Z35,1)&lt;&gt;"",INDEX('Fiche résultats'!E$10:E$49,$Z35,1),"")</f>
      </c>
      <c r="F35" s="488">
        <f>IF(INDEX('Fiche résultats'!F$10:F$49,$Z35,1)&lt;&gt;"",INDEX('Fiche résultats'!F$10:F$49,$Z35,1),"")</f>
      </c>
      <c r="G35" s="494">
        <f>IF(INDEX('Fiche résultats'!G$10:G$49,$Z35,1)&lt;&gt;"",INDEX('Fiche résultats'!G$10:G$49,$Z35,1),"")</f>
      </c>
      <c r="H35" s="54">
        <f>IF(INDEX('Fiche résultats'!H$10:H$49,$Z35,1)&lt;&gt;"",INDEX('Fiche résultats'!H$10:H$49,$Z35,1),"")</f>
      </c>
      <c r="I35" s="180">
        <f>IF(INDEX('Fiche résultats'!I$10:I$49,$Z35,1)&lt;&gt;"",INDEX('Fiche résultats'!I$10:I$49,$Z35,1),"")</f>
      </c>
      <c r="J35" s="272">
        <f>IF(INDEX('Fiche résultats'!P$10:P$49,$Z35,1)&lt;&gt;"",INDEX('Fiche résultats'!P$10:P$49,$Z35,1),"")</f>
      </c>
      <c r="K35" s="495">
        <f>IF(INDEX('Fiche résultats'!Q$10:Q$49,$Z35,1)&lt;&gt;"",INDEX('Fiche résultats'!Q$10:Q$49,$Z35,1),"")</f>
      </c>
      <c r="L35" s="496" t="e">
        <f>IF(INDEX('Fiche résultats'!#REF!,$Z35,1)&lt;&gt;"",INDEX('Fiche résultats'!#REF!,$Z35,1),"")</f>
        <v>#REF!</v>
      </c>
      <c r="M35" s="272">
        <f>IF(INDEX('Fiche résultats'!R$10:R$49,$Z35,1)&lt;&gt;"",INDEX('Fiche résultats'!R$10:R$49,$Z35,1),"")</f>
      </c>
      <c r="N35" s="485">
        <f>IF(INDEX('Fiche résultats'!S$10:S$49,$Z35,1)&lt;&gt;"",INDEX('Fiche résultats'!S$10:S$49,$Z35,1),"")</f>
      </c>
      <c r="O35" s="486" t="e">
        <f>IF(INDEX('Fiche résultats'!#REF!,$Z35,1)&lt;&gt;"",INDEX('Fiche résultats'!#REF!,$Z35,1),"")</f>
        <v>#REF!</v>
      </c>
      <c r="P35" s="266">
        <f>IF(INDEX('Fiche résultats'!T$10:T$49,$Z35,1)&lt;&gt;"",INDEX('Fiche résultats'!T$10:T$49,$Z35,1),"")</f>
      </c>
      <c r="Q35" s="487">
        <f>IF(INDEX('Fiche résultats'!V$10:V$49,$Z35,1)&lt;&gt;"",INDEX('Fiche résultats'!V$10:V$49,$Z35,1),"")</f>
      </c>
      <c r="R35" s="488">
        <f>IF(INDEX('Fiche résultats'!W$10:W$49,$Z35,1)&lt;&gt;"",INDEX('Fiche résultats'!W$10:W$49,$Z35,1),"")</f>
      </c>
      <c r="S35" s="488" t="e">
        <f>IF(INDEX('Fiche résultats'!#REF!,$Z35,1)&lt;&gt;"",INDEX('Fiche résultats'!#REF!,$Z35,1),"")</f>
        <v>#REF!</v>
      </c>
      <c r="T35" s="488" t="e">
        <f>IF(INDEX('Fiche résultats'!#REF!,$Z35,1)&lt;&gt;"",INDEX('Fiche résultats'!#REF!,$Z35,1),"")</f>
        <v>#REF!</v>
      </c>
      <c r="U35" s="489">
        <f>IF(INDEX('Fiche résultats'!X$10:X$49,$Z35,1)&lt;&gt;"",INDEX('Fiche résultats'!X$10:X$49,$Z35,1),"")</f>
      </c>
      <c r="V35" s="177">
        <f>IF(INDEX('Fiche résultats'!Y$10:Y$49,$Z35,1)&lt;&gt;"",INDEX('Fiche résultats'!Y$10:Y$49,$Z35,1),"")</f>
      </c>
      <c r="W35" s="28">
        <f>INDEX('Fiche résultats'!Z$10:Z$49,$Z35,1)</f>
        <v>0</v>
      </c>
      <c r="X35" s="27">
        <f>IF(H35&lt;&gt;"",INDEX('Fiche résultats'!AA$10:AA$49,$Z35,1),"")</f>
      </c>
      <c r="Y35" s="24"/>
      <c r="Z35" s="47">
        <f>MATCH(AA35,'Fiche résultats'!AC$10:AC$49,0)</f>
        <v>1</v>
      </c>
      <c r="AA35" s="39">
        <f t="shared" si="0"/>
        <v>1</v>
      </c>
      <c r="AB35" s="25"/>
    </row>
    <row r="36" spans="1:28" ht="15">
      <c r="A36" s="265">
        <f>IF(INDEX('Fiche résultats'!A$10:A$49,$Z36,1)&lt;&gt;"",INDEX('Fiche résultats'!A$10:A$49,$Z36,1),"")</f>
      </c>
      <c r="B36" s="53">
        <f>IF(INDEX('Fiche résultats'!B$10:B$49,$Z36,1)&lt;&gt;"",INDEX('Fiche résultats'!B$10:B$49,$Z36,1),"")</f>
      </c>
      <c r="C36" s="487">
        <f>IF(INDEX('Fiche résultats'!C$10:C$49,$Z36,1)&lt;&gt;"",INDEX('Fiche résultats'!C$10:C$49,$Z36,1),"")</f>
      </c>
      <c r="D36" s="494"/>
      <c r="E36" s="487">
        <f>IF(INDEX('Fiche résultats'!E$10:E$49,$Z36,1)&lt;&gt;"",INDEX('Fiche résultats'!E$10:E$49,$Z36,1),"")</f>
      </c>
      <c r="F36" s="488">
        <f>IF(INDEX('Fiche résultats'!F$10:F$49,$Z36,1)&lt;&gt;"",INDEX('Fiche résultats'!F$10:F$49,$Z36,1),"")</f>
      </c>
      <c r="G36" s="494">
        <f>IF(INDEX('Fiche résultats'!G$10:G$49,$Z36,1)&lt;&gt;"",INDEX('Fiche résultats'!G$10:G$49,$Z36,1),"")</f>
      </c>
      <c r="H36" s="54">
        <f>IF(INDEX('Fiche résultats'!H$10:H$49,$Z36,1)&lt;&gt;"",INDEX('Fiche résultats'!H$10:H$49,$Z36,1),"")</f>
      </c>
      <c r="I36" s="180">
        <f>IF(INDEX('Fiche résultats'!I$10:I$49,$Z36,1)&lt;&gt;"",INDEX('Fiche résultats'!I$10:I$49,$Z36,1),"")</f>
      </c>
      <c r="J36" s="272">
        <f>IF(INDEX('Fiche résultats'!P$10:P$49,$Z36,1)&lt;&gt;"",INDEX('Fiche résultats'!P$10:P$49,$Z36,1),"")</f>
      </c>
      <c r="K36" s="495">
        <f>IF(INDEX('Fiche résultats'!Q$10:Q$49,$Z36,1)&lt;&gt;"",INDEX('Fiche résultats'!Q$10:Q$49,$Z36,1),"")</f>
      </c>
      <c r="L36" s="496" t="e">
        <f>IF(INDEX('Fiche résultats'!#REF!,$Z36,1)&lt;&gt;"",INDEX('Fiche résultats'!#REF!,$Z36,1),"")</f>
        <v>#REF!</v>
      </c>
      <c r="M36" s="272">
        <f>IF(INDEX('Fiche résultats'!R$10:R$49,$Z36,1)&lt;&gt;"",INDEX('Fiche résultats'!R$10:R$49,$Z36,1),"")</f>
      </c>
      <c r="N36" s="485">
        <f>IF(INDEX('Fiche résultats'!S$10:S$49,$Z36,1)&lt;&gt;"",INDEX('Fiche résultats'!S$10:S$49,$Z36,1),"")</f>
      </c>
      <c r="O36" s="486" t="e">
        <f>IF(INDEX('Fiche résultats'!#REF!,$Z36,1)&lt;&gt;"",INDEX('Fiche résultats'!#REF!,$Z36,1),"")</f>
        <v>#REF!</v>
      </c>
      <c r="P36" s="266">
        <f>IF(INDEX('Fiche résultats'!T$10:T$49,$Z36,1)&lt;&gt;"",INDEX('Fiche résultats'!T$10:T$49,$Z36,1),"")</f>
      </c>
      <c r="Q36" s="487">
        <f>IF(INDEX('Fiche résultats'!V$10:V$49,$Z36,1)&lt;&gt;"",INDEX('Fiche résultats'!V$10:V$49,$Z36,1),"")</f>
      </c>
      <c r="R36" s="488">
        <f>IF(INDEX('Fiche résultats'!W$10:W$49,$Z36,1)&lt;&gt;"",INDEX('Fiche résultats'!W$10:W$49,$Z36,1),"")</f>
      </c>
      <c r="S36" s="488" t="e">
        <f>IF(INDEX('Fiche résultats'!#REF!,$Z36,1)&lt;&gt;"",INDEX('Fiche résultats'!#REF!,$Z36,1),"")</f>
        <v>#REF!</v>
      </c>
      <c r="T36" s="488" t="e">
        <f>IF(INDEX('Fiche résultats'!#REF!,$Z36,1)&lt;&gt;"",INDEX('Fiche résultats'!#REF!,$Z36,1),"")</f>
        <v>#REF!</v>
      </c>
      <c r="U36" s="489">
        <f>IF(INDEX('Fiche résultats'!X$10:X$49,$Z36,1)&lt;&gt;"",INDEX('Fiche résultats'!X$10:X$49,$Z36,1),"")</f>
      </c>
      <c r="V36" s="177">
        <f>IF(INDEX('Fiche résultats'!Y$10:Y$49,$Z36,1)&lt;&gt;"",INDEX('Fiche résultats'!Y$10:Y$49,$Z36,1),"")</f>
      </c>
      <c r="W36" s="28">
        <f>INDEX('Fiche résultats'!Z$10:Z$49,$Z36,1)</f>
        <v>0</v>
      </c>
      <c r="X36" s="27">
        <f>IF(H36&lt;&gt;"",INDEX('Fiche résultats'!AA$10:AA$49,$Z36,1),"")</f>
      </c>
      <c r="Y36" s="24"/>
      <c r="Z36" s="47">
        <f>MATCH(AA36,'Fiche résultats'!AC$10:AC$49,0)</f>
        <v>1</v>
      </c>
      <c r="AA36" s="39">
        <f t="shared" si="0"/>
        <v>1</v>
      </c>
      <c r="AB36" s="25"/>
    </row>
    <row r="37" spans="1:28" ht="15">
      <c r="A37" s="265">
        <f>IF(INDEX('Fiche résultats'!A$10:A$49,$Z37,1)&lt;&gt;"",INDEX('Fiche résultats'!A$10:A$49,$Z37,1),"")</f>
      </c>
      <c r="B37" s="53">
        <f>IF(INDEX('Fiche résultats'!B$10:B$49,$Z37,1)&lt;&gt;"",INDEX('Fiche résultats'!B$10:B$49,$Z37,1),"")</f>
      </c>
      <c r="C37" s="487">
        <f>IF(INDEX('Fiche résultats'!C$10:C$49,$Z37,1)&lt;&gt;"",INDEX('Fiche résultats'!C$10:C$49,$Z37,1),"")</f>
      </c>
      <c r="D37" s="494"/>
      <c r="E37" s="487">
        <f>IF(INDEX('Fiche résultats'!E$10:E$49,$Z37,1)&lt;&gt;"",INDEX('Fiche résultats'!E$10:E$49,$Z37,1),"")</f>
      </c>
      <c r="F37" s="488">
        <f>IF(INDEX('Fiche résultats'!F$10:F$49,$Z37,1)&lt;&gt;"",INDEX('Fiche résultats'!F$10:F$49,$Z37,1),"")</f>
      </c>
      <c r="G37" s="494">
        <f>IF(INDEX('Fiche résultats'!G$10:G$49,$Z37,1)&lt;&gt;"",INDEX('Fiche résultats'!G$10:G$49,$Z37,1),"")</f>
      </c>
      <c r="H37" s="54">
        <f>IF(INDEX('Fiche résultats'!H$10:H$49,$Z37,1)&lt;&gt;"",INDEX('Fiche résultats'!H$10:H$49,$Z37,1),"")</f>
      </c>
      <c r="I37" s="180">
        <f>IF(INDEX('Fiche résultats'!I$10:I$49,$Z37,1)&lt;&gt;"",INDEX('Fiche résultats'!I$10:I$49,$Z37,1),"")</f>
      </c>
      <c r="J37" s="272">
        <f>IF(INDEX('Fiche résultats'!P$10:P$49,$Z37,1)&lt;&gt;"",INDEX('Fiche résultats'!P$10:P$49,$Z37,1),"")</f>
      </c>
      <c r="K37" s="495">
        <f>IF(INDEX('Fiche résultats'!Q$10:Q$49,$Z37,1)&lt;&gt;"",INDEX('Fiche résultats'!Q$10:Q$49,$Z37,1),"")</f>
      </c>
      <c r="L37" s="496" t="e">
        <f>IF(INDEX('Fiche résultats'!#REF!,$Z37,1)&lt;&gt;"",INDEX('Fiche résultats'!#REF!,$Z37,1),"")</f>
        <v>#REF!</v>
      </c>
      <c r="M37" s="272">
        <f>IF(INDEX('Fiche résultats'!R$10:R$49,$Z37,1)&lt;&gt;"",INDEX('Fiche résultats'!R$10:R$49,$Z37,1),"")</f>
      </c>
      <c r="N37" s="485">
        <f>IF(INDEX('Fiche résultats'!S$10:S$49,$Z37,1)&lt;&gt;"",INDEX('Fiche résultats'!S$10:S$49,$Z37,1),"")</f>
      </c>
      <c r="O37" s="486" t="e">
        <f>IF(INDEX('Fiche résultats'!#REF!,$Z37,1)&lt;&gt;"",INDEX('Fiche résultats'!#REF!,$Z37,1),"")</f>
        <v>#REF!</v>
      </c>
      <c r="P37" s="266">
        <f>IF(INDEX('Fiche résultats'!T$10:T$49,$Z37,1)&lt;&gt;"",INDEX('Fiche résultats'!T$10:T$49,$Z37,1),"")</f>
      </c>
      <c r="Q37" s="487">
        <f>IF(INDEX('Fiche résultats'!V$10:V$49,$Z37,1)&lt;&gt;"",INDEX('Fiche résultats'!V$10:V$49,$Z37,1),"")</f>
      </c>
      <c r="R37" s="488">
        <f>IF(INDEX('Fiche résultats'!W$10:W$49,$Z37,1)&lt;&gt;"",INDEX('Fiche résultats'!W$10:W$49,$Z37,1),"")</f>
      </c>
      <c r="S37" s="488" t="e">
        <f>IF(INDEX('Fiche résultats'!#REF!,$Z37,1)&lt;&gt;"",INDEX('Fiche résultats'!#REF!,$Z37,1),"")</f>
        <v>#REF!</v>
      </c>
      <c r="T37" s="488" t="e">
        <f>IF(INDEX('Fiche résultats'!#REF!,$Z37,1)&lt;&gt;"",INDEX('Fiche résultats'!#REF!,$Z37,1),"")</f>
        <v>#REF!</v>
      </c>
      <c r="U37" s="489">
        <f>IF(INDEX('Fiche résultats'!X$10:X$49,$Z37,1)&lt;&gt;"",INDEX('Fiche résultats'!X$10:X$49,$Z37,1),"")</f>
      </c>
      <c r="V37" s="177">
        <f>IF(INDEX('Fiche résultats'!Y$10:Y$49,$Z37,1)&lt;&gt;"",INDEX('Fiche résultats'!Y$10:Y$49,$Z37,1),"")</f>
      </c>
      <c r="W37" s="28">
        <f>INDEX('Fiche résultats'!Z$10:Z$49,$Z37,1)</f>
        <v>0</v>
      </c>
      <c r="X37" s="27">
        <f>IF(H37&lt;&gt;"",INDEX('Fiche résultats'!AA$10:AA$49,$Z37,1),"")</f>
      </c>
      <c r="Y37" s="24"/>
      <c r="Z37" s="47">
        <f>MATCH(AA37,'Fiche résultats'!AC$10:AC$49,0)</f>
        <v>1</v>
      </c>
      <c r="AA37" s="39">
        <f t="shared" si="0"/>
        <v>1</v>
      </c>
      <c r="AB37" s="25"/>
    </row>
    <row r="38" spans="1:28" ht="15">
      <c r="A38" s="265">
        <f>IF(INDEX('Fiche résultats'!A$10:A$49,$Z38,1)&lt;&gt;"",INDEX('Fiche résultats'!A$10:A$49,$Z38,1),"")</f>
      </c>
      <c r="B38" s="53">
        <f>IF(INDEX('Fiche résultats'!B$10:B$49,$Z38,1)&lt;&gt;"",INDEX('Fiche résultats'!B$10:B$49,$Z38,1),"")</f>
      </c>
      <c r="C38" s="487">
        <f>IF(INDEX('Fiche résultats'!C$10:C$49,$Z38,1)&lt;&gt;"",INDEX('Fiche résultats'!C$10:C$49,$Z38,1),"")</f>
      </c>
      <c r="D38" s="494"/>
      <c r="E38" s="487">
        <f>IF(INDEX('Fiche résultats'!E$10:E$49,$Z38,1)&lt;&gt;"",INDEX('Fiche résultats'!E$10:E$49,$Z38,1),"")</f>
      </c>
      <c r="F38" s="488">
        <f>IF(INDEX('Fiche résultats'!F$10:F$49,$Z38,1)&lt;&gt;"",INDEX('Fiche résultats'!F$10:F$49,$Z38,1),"")</f>
      </c>
      <c r="G38" s="494">
        <f>IF(INDEX('Fiche résultats'!G$10:G$49,$Z38,1)&lt;&gt;"",INDEX('Fiche résultats'!G$10:G$49,$Z38,1),"")</f>
      </c>
      <c r="H38" s="54">
        <f>IF(INDEX('Fiche résultats'!H$10:H$49,$Z38,1)&lt;&gt;"",INDEX('Fiche résultats'!H$10:H$49,$Z38,1),"")</f>
      </c>
      <c r="I38" s="180">
        <f>IF(INDEX('Fiche résultats'!I$10:I$49,$Z38,1)&lt;&gt;"",INDEX('Fiche résultats'!I$10:I$49,$Z38,1),"")</f>
      </c>
      <c r="J38" s="272">
        <f>IF(INDEX('Fiche résultats'!P$10:P$49,$Z38,1)&lt;&gt;"",INDEX('Fiche résultats'!P$10:P$49,$Z38,1),"")</f>
      </c>
      <c r="K38" s="495">
        <f>IF(INDEX('Fiche résultats'!Q$10:Q$49,$Z38,1)&lt;&gt;"",INDEX('Fiche résultats'!Q$10:Q$49,$Z38,1),"")</f>
      </c>
      <c r="L38" s="496" t="e">
        <f>IF(INDEX('Fiche résultats'!#REF!,$Z38,1)&lt;&gt;"",INDEX('Fiche résultats'!#REF!,$Z38,1),"")</f>
        <v>#REF!</v>
      </c>
      <c r="M38" s="272">
        <f>IF(INDEX('Fiche résultats'!R$10:R$49,$Z38,1)&lt;&gt;"",INDEX('Fiche résultats'!R$10:R$49,$Z38,1),"")</f>
      </c>
      <c r="N38" s="485">
        <f>IF(INDEX('Fiche résultats'!S$10:S$49,$Z38,1)&lt;&gt;"",INDEX('Fiche résultats'!S$10:S$49,$Z38,1),"")</f>
      </c>
      <c r="O38" s="486" t="e">
        <f>IF(INDEX('Fiche résultats'!#REF!,$Z38,1)&lt;&gt;"",INDEX('Fiche résultats'!#REF!,$Z38,1),"")</f>
        <v>#REF!</v>
      </c>
      <c r="P38" s="266">
        <f>IF(INDEX('Fiche résultats'!T$10:T$49,$Z38,1)&lt;&gt;"",INDEX('Fiche résultats'!T$10:T$49,$Z38,1),"")</f>
      </c>
      <c r="Q38" s="487">
        <f>IF(INDEX('Fiche résultats'!V$10:V$49,$Z38,1)&lt;&gt;"",INDEX('Fiche résultats'!V$10:V$49,$Z38,1),"")</f>
      </c>
      <c r="R38" s="488">
        <f>IF(INDEX('Fiche résultats'!W$10:W$49,$Z38,1)&lt;&gt;"",INDEX('Fiche résultats'!W$10:W$49,$Z38,1),"")</f>
      </c>
      <c r="S38" s="488" t="e">
        <f>IF(INDEX('Fiche résultats'!#REF!,$Z38,1)&lt;&gt;"",INDEX('Fiche résultats'!#REF!,$Z38,1),"")</f>
        <v>#REF!</v>
      </c>
      <c r="T38" s="488" t="e">
        <f>IF(INDEX('Fiche résultats'!#REF!,$Z38,1)&lt;&gt;"",INDEX('Fiche résultats'!#REF!,$Z38,1),"")</f>
        <v>#REF!</v>
      </c>
      <c r="U38" s="489">
        <f>IF(INDEX('Fiche résultats'!X$10:X$49,$Z38,1)&lt;&gt;"",INDEX('Fiche résultats'!X$10:X$49,$Z38,1),"")</f>
      </c>
      <c r="V38" s="177">
        <f>IF(INDEX('Fiche résultats'!Y$10:Y$49,$Z38,1)&lt;&gt;"",INDEX('Fiche résultats'!Y$10:Y$49,$Z38,1),"")</f>
      </c>
      <c r="W38" s="28">
        <f>INDEX('Fiche résultats'!Z$10:Z$49,$Z38,1)</f>
        <v>0</v>
      </c>
      <c r="X38" s="27">
        <f>IF(H38&lt;&gt;"",INDEX('Fiche résultats'!AA$10:AA$49,$Z38,1),"")</f>
      </c>
      <c r="Y38" s="24"/>
      <c r="Z38" s="47">
        <f>MATCH(AA38,'Fiche résultats'!AC$10:AC$49,0)</f>
        <v>1</v>
      </c>
      <c r="AA38" s="39">
        <f t="shared" si="0"/>
        <v>1</v>
      </c>
      <c r="AB38" s="25"/>
    </row>
    <row r="39" spans="1:28" ht="15">
      <c r="A39" s="265">
        <f>IF(INDEX('Fiche résultats'!A$10:A$49,$Z39,1)&lt;&gt;"",INDEX('Fiche résultats'!A$10:A$49,$Z39,1),"")</f>
      </c>
      <c r="B39" s="53">
        <f>IF(INDEX('Fiche résultats'!B$10:B$49,$Z39,1)&lt;&gt;"",INDEX('Fiche résultats'!B$10:B$49,$Z39,1),"")</f>
      </c>
      <c r="C39" s="487">
        <f>IF(INDEX('Fiche résultats'!C$10:C$49,$Z39,1)&lt;&gt;"",INDEX('Fiche résultats'!C$10:C$49,$Z39,1),"")</f>
      </c>
      <c r="D39" s="494"/>
      <c r="E39" s="487">
        <f>IF(INDEX('Fiche résultats'!E$10:E$49,$Z39,1)&lt;&gt;"",INDEX('Fiche résultats'!E$10:E$49,$Z39,1),"")</f>
      </c>
      <c r="F39" s="488">
        <f>IF(INDEX('Fiche résultats'!F$10:F$49,$Z39,1)&lt;&gt;"",INDEX('Fiche résultats'!F$10:F$49,$Z39,1),"")</f>
      </c>
      <c r="G39" s="494">
        <f>IF(INDEX('Fiche résultats'!G$10:G$49,$Z39,1)&lt;&gt;"",INDEX('Fiche résultats'!G$10:G$49,$Z39,1),"")</f>
      </c>
      <c r="H39" s="54">
        <f>IF(INDEX('Fiche résultats'!H$10:H$49,$Z39,1)&lt;&gt;"",INDEX('Fiche résultats'!H$10:H$49,$Z39,1),"")</f>
      </c>
      <c r="I39" s="180">
        <f>IF(INDEX('Fiche résultats'!I$10:I$49,$Z39,1)&lt;&gt;"",INDEX('Fiche résultats'!I$10:I$49,$Z39,1),"")</f>
      </c>
      <c r="J39" s="272">
        <f>IF(INDEX('Fiche résultats'!P$10:P$49,$Z39,1)&lt;&gt;"",INDEX('Fiche résultats'!P$10:P$49,$Z39,1),"")</f>
      </c>
      <c r="K39" s="495">
        <f>IF(INDEX('Fiche résultats'!Q$10:Q$49,$Z39,1)&lt;&gt;"",INDEX('Fiche résultats'!Q$10:Q$49,$Z39,1),"")</f>
      </c>
      <c r="L39" s="496" t="e">
        <f>IF(INDEX('Fiche résultats'!#REF!,$Z39,1)&lt;&gt;"",INDEX('Fiche résultats'!#REF!,$Z39,1),"")</f>
        <v>#REF!</v>
      </c>
      <c r="M39" s="272">
        <f>IF(INDEX('Fiche résultats'!R$10:R$49,$Z39,1)&lt;&gt;"",INDEX('Fiche résultats'!R$10:R$49,$Z39,1),"")</f>
      </c>
      <c r="N39" s="485">
        <f>IF(INDEX('Fiche résultats'!S$10:S$49,$Z39,1)&lt;&gt;"",INDEX('Fiche résultats'!S$10:S$49,$Z39,1),"")</f>
      </c>
      <c r="O39" s="486" t="e">
        <f>IF(INDEX('Fiche résultats'!#REF!,$Z39,1)&lt;&gt;"",INDEX('Fiche résultats'!#REF!,$Z39,1),"")</f>
        <v>#REF!</v>
      </c>
      <c r="P39" s="266">
        <f>IF(INDEX('Fiche résultats'!T$10:T$49,$Z39,1)&lt;&gt;"",INDEX('Fiche résultats'!T$10:T$49,$Z39,1),"")</f>
      </c>
      <c r="Q39" s="487">
        <f>IF(INDEX('Fiche résultats'!V$10:V$49,$Z39,1)&lt;&gt;"",INDEX('Fiche résultats'!V$10:V$49,$Z39,1),"")</f>
      </c>
      <c r="R39" s="488">
        <f>IF(INDEX('Fiche résultats'!W$10:W$49,$Z39,1)&lt;&gt;"",INDEX('Fiche résultats'!W$10:W$49,$Z39,1),"")</f>
      </c>
      <c r="S39" s="488" t="e">
        <f>IF(INDEX('Fiche résultats'!#REF!,$Z39,1)&lt;&gt;"",INDEX('Fiche résultats'!#REF!,$Z39,1),"")</f>
        <v>#REF!</v>
      </c>
      <c r="T39" s="488" t="e">
        <f>IF(INDEX('Fiche résultats'!#REF!,$Z39,1)&lt;&gt;"",INDEX('Fiche résultats'!#REF!,$Z39,1),"")</f>
        <v>#REF!</v>
      </c>
      <c r="U39" s="489">
        <f>IF(INDEX('Fiche résultats'!X$10:X$49,$Z39,1)&lt;&gt;"",INDEX('Fiche résultats'!X$10:X$49,$Z39,1),"")</f>
      </c>
      <c r="V39" s="177">
        <f>IF(INDEX('Fiche résultats'!Y$10:Y$49,$Z39,1)&lt;&gt;"",INDEX('Fiche résultats'!Y$10:Y$49,$Z39,1),"")</f>
      </c>
      <c r="W39" s="28">
        <f>INDEX('Fiche résultats'!Z$10:Z$49,$Z39,1)</f>
        <v>0</v>
      </c>
      <c r="X39" s="27">
        <f>IF(H39&lt;&gt;"",INDEX('Fiche résultats'!AA$10:AA$49,$Z39,1),"")</f>
      </c>
      <c r="Y39" s="24"/>
      <c r="Z39" s="47">
        <f>MATCH(AA39,'Fiche résultats'!AC$10:AC$49,0)</f>
        <v>1</v>
      </c>
      <c r="AA39" s="39">
        <f t="shared" si="0"/>
        <v>1</v>
      </c>
      <c r="AB39" s="25"/>
    </row>
    <row r="40" spans="1:28" ht="15">
      <c r="A40" s="265">
        <f>IF(INDEX('Fiche résultats'!A$10:A$49,$Z40,1)&lt;&gt;"",INDEX('Fiche résultats'!A$10:A$49,$Z40,1),"")</f>
      </c>
      <c r="B40" s="53">
        <f>IF(INDEX('Fiche résultats'!B$10:B$49,$Z40,1)&lt;&gt;"",INDEX('Fiche résultats'!B$10:B$49,$Z40,1),"")</f>
      </c>
      <c r="C40" s="487">
        <f>IF(INDEX('Fiche résultats'!C$10:C$49,$Z40,1)&lt;&gt;"",INDEX('Fiche résultats'!C$10:C$49,$Z40,1),"")</f>
      </c>
      <c r="D40" s="494"/>
      <c r="E40" s="487">
        <f>IF(INDEX('Fiche résultats'!E$10:E$49,$Z40,1)&lt;&gt;"",INDEX('Fiche résultats'!E$10:E$49,$Z40,1),"")</f>
      </c>
      <c r="F40" s="488">
        <f>IF(INDEX('Fiche résultats'!F$10:F$49,$Z40,1)&lt;&gt;"",INDEX('Fiche résultats'!F$10:F$49,$Z40,1),"")</f>
      </c>
      <c r="G40" s="494">
        <f>IF(INDEX('Fiche résultats'!G$10:G$49,$Z40,1)&lt;&gt;"",INDEX('Fiche résultats'!G$10:G$49,$Z40,1),"")</f>
      </c>
      <c r="H40" s="54">
        <f>IF(INDEX('Fiche résultats'!H$10:H$49,$Z40,1)&lt;&gt;"",INDEX('Fiche résultats'!H$10:H$49,$Z40,1),"")</f>
      </c>
      <c r="I40" s="180">
        <f>IF(INDEX('Fiche résultats'!I$10:I$49,$Z40,1)&lt;&gt;"",INDEX('Fiche résultats'!I$10:I$49,$Z40,1),"")</f>
      </c>
      <c r="J40" s="272">
        <f>IF(INDEX('Fiche résultats'!P$10:P$49,$Z40,1)&lt;&gt;"",INDEX('Fiche résultats'!P$10:P$49,$Z40,1),"")</f>
      </c>
      <c r="K40" s="495">
        <f>IF(INDEX('Fiche résultats'!Q$10:Q$49,$Z40,1)&lt;&gt;"",INDEX('Fiche résultats'!Q$10:Q$49,$Z40,1),"")</f>
      </c>
      <c r="L40" s="496" t="e">
        <f>IF(INDEX('Fiche résultats'!#REF!,$Z40,1)&lt;&gt;"",INDEX('Fiche résultats'!#REF!,$Z40,1),"")</f>
        <v>#REF!</v>
      </c>
      <c r="M40" s="272">
        <f>IF(INDEX('Fiche résultats'!R$10:R$49,$Z40,1)&lt;&gt;"",INDEX('Fiche résultats'!R$10:R$49,$Z40,1),"")</f>
      </c>
      <c r="N40" s="485">
        <f>IF(INDEX('Fiche résultats'!S$10:S$49,$Z40,1)&lt;&gt;"",INDEX('Fiche résultats'!S$10:S$49,$Z40,1),"")</f>
      </c>
      <c r="O40" s="486" t="e">
        <f>IF(INDEX('Fiche résultats'!#REF!,$Z40,1)&lt;&gt;"",INDEX('Fiche résultats'!#REF!,$Z40,1),"")</f>
        <v>#REF!</v>
      </c>
      <c r="P40" s="266">
        <f>IF(INDEX('Fiche résultats'!T$10:T$49,$Z40,1)&lt;&gt;"",INDEX('Fiche résultats'!T$10:T$49,$Z40,1),"")</f>
      </c>
      <c r="Q40" s="487">
        <f>IF(INDEX('Fiche résultats'!V$10:V$49,$Z40,1)&lt;&gt;"",INDEX('Fiche résultats'!V$10:V$49,$Z40,1),"")</f>
      </c>
      <c r="R40" s="488">
        <f>IF(INDEX('Fiche résultats'!W$10:W$49,$Z40,1)&lt;&gt;"",INDEX('Fiche résultats'!W$10:W$49,$Z40,1),"")</f>
      </c>
      <c r="S40" s="488" t="e">
        <f>IF(INDEX('Fiche résultats'!#REF!,$Z40,1)&lt;&gt;"",INDEX('Fiche résultats'!#REF!,$Z40,1),"")</f>
        <v>#REF!</v>
      </c>
      <c r="T40" s="488" t="e">
        <f>IF(INDEX('Fiche résultats'!#REF!,$Z40,1)&lt;&gt;"",INDEX('Fiche résultats'!#REF!,$Z40,1),"")</f>
        <v>#REF!</v>
      </c>
      <c r="U40" s="489">
        <f>IF(INDEX('Fiche résultats'!X$10:X$49,$Z40,1)&lt;&gt;"",INDEX('Fiche résultats'!X$10:X$49,$Z40,1),"")</f>
      </c>
      <c r="V40" s="177">
        <f>IF(INDEX('Fiche résultats'!Y$10:Y$49,$Z40,1)&lt;&gt;"",INDEX('Fiche résultats'!Y$10:Y$49,$Z40,1),"")</f>
      </c>
      <c r="W40" s="28">
        <f>INDEX('Fiche résultats'!Z$10:Z$49,$Z40,1)</f>
        <v>0</v>
      </c>
      <c r="X40" s="27">
        <f>IF(H40&lt;&gt;"",INDEX('Fiche résultats'!AA$10:AA$49,$Z40,1),"")</f>
      </c>
      <c r="Y40" s="24"/>
      <c r="Z40" s="47">
        <f>MATCH(AA40,'Fiche résultats'!AC$10:AC$49,0)</f>
        <v>1</v>
      </c>
      <c r="AA40" s="39">
        <f t="shared" si="0"/>
        <v>1</v>
      </c>
      <c r="AB40" s="25"/>
    </row>
    <row r="41" spans="1:28" ht="15">
      <c r="A41" s="265">
        <f>IF(INDEX('Fiche résultats'!A$10:A$49,$Z41,1)&lt;&gt;"",INDEX('Fiche résultats'!A$10:A$49,$Z41,1),"")</f>
      </c>
      <c r="B41" s="53">
        <f>IF(INDEX('Fiche résultats'!B$10:B$49,$Z41,1)&lt;&gt;"",INDEX('Fiche résultats'!B$10:B$49,$Z41,1),"")</f>
      </c>
      <c r="C41" s="487">
        <f>IF(INDEX('Fiche résultats'!C$10:C$49,$Z41,1)&lt;&gt;"",INDEX('Fiche résultats'!C$10:C$49,$Z41,1),"")</f>
      </c>
      <c r="D41" s="494"/>
      <c r="E41" s="487">
        <f>IF(INDEX('Fiche résultats'!E$10:E$49,$Z41,1)&lt;&gt;"",INDEX('Fiche résultats'!E$10:E$49,$Z41,1),"")</f>
      </c>
      <c r="F41" s="488">
        <f>IF(INDEX('Fiche résultats'!F$10:F$49,$Z41,1)&lt;&gt;"",INDEX('Fiche résultats'!F$10:F$49,$Z41,1),"")</f>
      </c>
      <c r="G41" s="494">
        <f>IF(INDEX('Fiche résultats'!G$10:G$49,$Z41,1)&lt;&gt;"",INDEX('Fiche résultats'!G$10:G$49,$Z41,1),"")</f>
      </c>
      <c r="H41" s="54">
        <f>IF(INDEX('Fiche résultats'!H$10:H$49,$Z41,1)&lt;&gt;"",INDEX('Fiche résultats'!H$10:H$49,$Z41,1),"")</f>
      </c>
      <c r="I41" s="180">
        <f>IF(INDEX('Fiche résultats'!I$10:I$49,$Z41,1)&lt;&gt;"",INDEX('Fiche résultats'!I$10:I$49,$Z41,1),"")</f>
      </c>
      <c r="J41" s="272">
        <f>IF(INDEX('Fiche résultats'!P$10:P$49,$Z41,1)&lt;&gt;"",INDEX('Fiche résultats'!P$10:P$49,$Z41,1),"")</f>
      </c>
      <c r="K41" s="495">
        <f>IF(INDEX('Fiche résultats'!Q$10:Q$49,$Z41,1)&lt;&gt;"",INDEX('Fiche résultats'!Q$10:Q$49,$Z41,1),"")</f>
      </c>
      <c r="L41" s="496" t="e">
        <f>IF(INDEX('Fiche résultats'!#REF!,$Z41,1)&lt;&gt;"",INDEX('Fiche résultats'!#REF!,$Z41,1),"")</f>
        <v>#REF!</v>
      </c>
      <c r="M41" s="272">
        <f>IF(INDEX('Fiche résultats'!R$10:R$49,$Z41,1)&lt;&gt;"",INDEX('Fiche résultats'!R$10:R$49,$Z41,1),"")</f>
      </c>
      <c r="N41" s="485">
        <f>IF(INDEX('Fiche résultats'!S$10:S$49,$Z41,1)&lt;&gt;"",INDEX('Fiche résultats'!S$10:S$49,$Z41,1),"")</f>
      </c>
      <c r="O41" s="486" t="e">
        <f>IF(INDEX('Fiche résultats'!#REF!,$Z41,1)&lt;&gt;"",INDEX('Fiche résultats'!#REF!,$Z41,1),"")</f>
        <v>#REF!</v>
      </c>
      <c r="P41" s="266">
        <f>IF(INDEX('Fiche résultats'!T$10:T$49,$Z41,1)&lt;&gt;"",INDEX('Fiche résultats'!T$10:T$49,$Z41,1),"")</f>
      </c>
      <c r="Q41" s="487">
        <f>IF(INDEX('Fiche résultats'!V$10:V$49,$Z41,1)&lt;&gt;"",INDEX('Fiche résultats'!V$10:V$49,$Z41,1),"")</f>
      </c>
      <c r="R41" s="488">
        <f>IF(INDEX('Fiche résultats'!W$10:W$49,$Z41,1)&lt;&gt;"",INDEX('Fiche résultats'!W$10:W$49,$Z41,1),"")</f>
      </c>
      <c r="S41" s="488" t="e">
        <f>IF(INDEX('Fiche résultats'!#REF!,$Z41,1)&lt;&gt;"",INDEX('Fiche résultats'!#REF!,$Z41,1),"")</f>
        <v>#REF!</v>
      </c>
      <c r="T41" s="488" t="e">
        <f>IF(INDEX('Fiche résultats'!#REF!,$Z41,1)&lt;&gt;"",INDEX('Fiche résultats'!#REF!,$Z41,1),"")</f>
        <v>#REF!</v>
      </c>
      <c r="U41" s="489">
        <f>IF(INDEX('Fiche résultats'!X$10:X$49,$Z41,1)&lt;&gt;"",INDEX('Fiche résultats'!X$10:X$49,$Z41,1),"")</f>
      </c>
      <c r="V41" s="177">
        <f>IF(INDEX('Fiche résultats'!Y$10:Y$49,$Z41,1)&lt;&gt;"",INDEX('Fiche résultats'!Y$10:Y$49,$Z41,1),"")</f>
      </c>
      <c r="W41" s="28">
        <f>INDEX('Fiche résultats'!Z$10:Z$49,$Z41,1)</f>
        <v>0</v>
      </c>
      <c r="X41" s="27">
        <f>IF(H41&lt;&gt;"",INDEX('Fiche résultats'!AA$10:AA$49,$Z41,1),"")</f>
      </c>
      <c r="Y41" s="24"/>
      <c r="Z41" s="47">
        <f>MATCH(AA41,'Fiche résultats'!AC$10:AC$49,0)</f>
        <v>1</v>
      </c>
      <c r="AA41" s="39">
        <f t="shared" si="0"/>
        <v>1</v>
      </c>
      <c r="AB41" s="25"/>
    </row>
    <row r="42" spans="1:28" ht="15">
      <c r="A42" s="265">
        <f>IF(INDEX('Fiche résultats'!A$10:A$49,$Z42,1)&lt;&gt;"",INDEX('Fiche résultats'!A$10:A$49,$Z42,1),"")</f>
      </c>
      <c r="B42" s="53">
        <f>IF(INDEX('Fiche résultats'!B$10:B$49,$Z42,1)&lt;&gt;"",INDEX('Fiche résultats'!B$10:B$49,$Z42,1),"")</f>
      </c>
      <c r="C42" s="487">
        <f>IF(INDEX('Fiche résultats'!C$10:C$49,$Z42,1)&lt;&gt;"",INDEX('Fiche résultats'!C$10:C$49,$Z42,1),"")</f>
      </c>
      <c r="D42" s="494"/>
      <c r="E42" s="487">
        <f>IF(INDEX('Fiche résultats'!E$10:E$49,$Z42,1)&lt;&gt;"",INDEX('Fiche résultats'!E$10:E$49,$Z42,1),"")</f>
      </c>
      <c r="F42" s="488">
        <f>IF(INDEX('Fiche résultats'!F$10:F$49,$Z42,1)&lt;&gt;"",INDEX('Fiche résultats'!F$10:F$49,$Z42,1),"")</f>
      </c>
      <c r="G42" s="494">
        <f>IF(INDEX('Fiche résultats'!G$10:G$49,$Z42,1)&lt;&gt;"",INDEX('Fiche résultats'!G$10:G$49,$Z42,1),"")</f>
      </c>
      <c r="H42" s="54">
        <f>IF(INDEX('Fiche résultats'!H$10:H$49,$Z42,1)&lt;&gt;"",INDEX('Fiche résultats'!H$10:H$49,$Z42,1),"")</f>
      </c>
      <c r="I42" s="180">
        <f>IF(INDEX('Fiche résultats'!I$10:I$49,$Z42,1)&lt;&gt;"",INDEX('Fiche résultats'!I$10:I$49,$Z42,1),"")</f>
      </c>
      <c r="J42" s="272">
        <f>IF(INDEX('Fiche résultats'!P$10:P$49,$Z42,1)&lt;&gt;"",INDEX('Fiche résultats'!P$10:P$49,$Z42,1),"")</f>
      </c>
      <c r="K42" s="495">
        <f>IF(INDEX('Fiche résultats'!Q$10:Q$49,$Z42,1)&lt;&gt;"",INDEX('Fiche résultats'!Q$10:Q$49,$Z42,1),"")</f>
      </c>
      <c r="L42" s="496" t="e">
        <f>IF(INDEX('Fiche résultats'!#REF!,$Z42,1)&lt;&gt;"",INDEX('Fiche résultats'!#REF!,$Z42,1),"")</f>
        <v>#REF!</v>
      </c>
      <c r="M42" s="272">
        <f>IF(INDEX('Fiche résultats'!R$10:R$49,$Z42,1)&lt;&gt;"",INDEX('Fiche résultats'!R$10:R$49,$Z42,1),"")</f>
      </c>
      <c r="N42" s="485">
        <f>IF(INDEX('Fiche résultats'!S$10:S$49,$Z42,1)&lt;&gt;"",INDEX('Fiche résultats'!S$10:S$49,$Z42,1),"")</f>
      </c>
      <c r="O42" s="486" t="e">
        <f>IF(INDEX('Fiche résultats'!#REF!,$Z42,1)&lt;&gt;"",INDEX('Fiche résultats'!#REF!,$Z42,1),"")</f>
        <v>#REF!</v>
      </c>
      <c r="P42" s="266">
        <f>IF(INDEX('Fiche résultats'!T$10:T$49,$Z42,1)&lt;&gt;"",INDEX('Fiche résultats'!T$10:T$49,$Z42,1),"")</f>
      </c>
      <c r="Q42" s="487">
        <f>IF(INDEX('Fiche résultats'!V$10:V$49,$Z42,1)&lt;&gt;"",INDEX('Fiche résultats'!V$10:V$49,$Z42,1),"")</f>
      </c>
      <c r="R42" s="488">
        <f>IF(INDEX('Fiche résultats'!W$10:W$49,$Z42,1)&lt;&gt;"",INDEX('Fiche résultats'!W$10:W$49,$Z42,1),"")</f>
      </c>
      <c r="S42" s="488" t="e">
        <f>IF(INDEX('Fiche résultats'!#REF!,$Z42,1)&lt;&gt;"",INDEX('Fiche résultats'!#REF!,$Z42,1),"")</f>
        <v>#REF!</v>
      </c>
      <c r="T42" s="488" t="e">
        <f>IF(INDEX('Fiche résultats'!#REF!,$Z42,1)&lt;&gt;"",INDEX('Fiche résultats'!#REF!,$Z42,1),"")</f>
        <v>#REF!</v>
      </c>
      <c r="U42" s="489">
        <f>IF(INDEX('Fiche résultats'!X$10:X$49,$Z42,1)&lt;&gt;"",INDEX('Fiche résultats'!X$10:X$49,$Z42,1),"")</f>
      </c>
      <c r="V42" s="177">
        <f>IF(INDEX('Fiche résultats'!Y$10:Y$49,$Z42,1)&lt;&gt;"",INDEX('Fiche résultats'!Y$10:Y$49,$Z42,1),"")</f>
      </c>
      <c r="W42" s="28">
        <f>INDEX('Fiche résultats'!Z$10:Z$49,$Z42,1)</f>
        <v>0</v>
      </c>
      <c r="X42" s="27">
        <f>IF(H42&lt;&gt;"",INDEX('Fiche résultats'!AA$10:AA$49,$Z42,1),"")</f>
      </c>
      <c r="Y42" s="24"/>
      <c r="Z42" s="47">
        <f>MATCH(AA42,'Fiche résultats'!AC$10:AC$49,0)</f>
        <v>1</v>
      </c>
      <c r="AA42" s="39">
        <f t="shared" si="0"/>
        <v>1</v>
      </c>
      <c r="AB42" s="25"/>
    </row>
    <row r="43" spans="1:28" ht="15">
      <c r="A43" s="265">
        <f>IF(INDEX('Fiche résultats'!A$10:A$49,$Z43,1)&lt;&gt;"",INDEX('Fiche résultats'!A$10:A$49,$Z43,1),"")</f>
      </c>
      <c r="B43" s="53">
        <f>IF(INDEX('Fiche résultats'!B$10:B$49,$Z43,1)&lt;&gt;"",INDEX('Fiche résultats'!B$10:B$49,$Z43,1),"")</f>
      </c>
      <c r="C43" s="487">
        <f>IF(INDEX('Fiche résultats'!C$10:C$49,$Z43,1)&lt;&gt;"",INDEX('Fiche résultats'!C$10:C$49,$Z43,1),"")</f>
      </c>
      <c r="D43" s="494"/>
      <c r="E43" s="487">
        <f>IF(INDEX('Fiche résultats'!E$10:E$49,$Z43,1)&lt;&gt;"",INDEX('Fiche résultats'!E$10:E$49,$Z43,1),"")</f>
      </c>
      <c r="F43" s="488">
        <f>IF(INDEX('Fiche résultats'!F$10:F$49,$Z43,1)&lt;&gt;"",INDEX('Fiche résultats'!F$10:F$49,$Z43,1),"")</f>
      </c>
      <c r="G43" s="494">
        <f>IF(INDEX('Fiche résultats'!G$10:G$49,$Z43,1)&lt;&gt;"",INDEX('Fiche résultats'!G$10:G$49,$Z43,1),"")</f>
      </c>
      <c r="H43" s="54">
        <f>IF(INDEX('Fiche résultats'!H$10:H$49,$Z43,1)&lt;&gt;"",INDEX('Fiche résultats'!H$10:H$49,$Z43,1),"")</f>
      </c>
      <c r="I43" s="180">
        <f>IF(INDEX('Fiche résultats'!I$10:I$49,$Z43,1)&lt;&gt;"",INDEX('Fiche résultats'!I$10:I$49,$Z43,1),"")</f>
      </c>
      <c r="J43" s="272">
        <f>IF(INDEX('Fiche résultats'!P$10:P$49,$Z43,1)&lt;&gt;"",INDEX('Fiche résultats'!P$10:P$49,$Z43,1),"")</f>
      </c>
      <c r="K43" s="495">
        <f>IF(INDEX('Fiche résultats'!Q$10:Q$49,$Z43,1)&lt;&gt;"",INDEX('Fiche résultats'!Q$10:Q$49,$Z43,1),"")</f>
      </c>
      <c r="L43" s="496" t="e">
        <f>IF(INDEX('Fiche résultats'!#REF!,$Z43,1)&lt;&gt;"",INDEX('Fiche résultats'!#REF!,$Z43,1),"")</f>
        <v>#REF!</v>
      </c>
      <c r="M43" s="272">
        <f>IF(INDEX('Fiche résultats'!R$10:R$49,$Z43,1)&lt;&gt;"",INDEX('Fiche résultats'!R$10:R$49,$Z43,1),"")</f>
      </c>
      <c r="N43" s="485">
        <f>IF(INDEX('Fiche résultats'!S$10:S$49,$Z43,1)&lt;&gt;"",INDEX('Fiche résultats'!S$10:S$49,$Z43,1),"")</f>
      </c>
      <c r="O43" s="486" t="e">
        <f>IF(INDEX('Fiche résultats'!#REF!,$Z43,1)&lt;&gt;"",INDEX('Fiche résultats'!#REF!,$Z43,1),"")</f>
        <v>#REF!</v>
      </c>
      <c r="P43" s="266">
        <f>IF(INDEX('Fiche résultats'!T$10:T$49,$Z43,1)&lt;&gt;"",INDEX('Fiche résultats'!T$10:T$49,$Z43,1),"")</f>
      </c>
      <c r="Q43" s="487">
        <f>IF(INDEX('Fiche résultats'!V$10:V$49,$Z43,1)&lt;&gt;"",INDEX('Fiche résultats'!V$10:V$49,$Z43,1),"")</f>
      </c>
      <c r="R43" s="488">
        <f>IF(INDEX('Fiche résultats'!W$10:W$49,$Z43,1)&lt;&gt;"",INDEX('Fiche résultats'!W$10:W$49,$Z43,1),"")</f>
      </c>
      <c r="S43" s="488" t="e">
        <f>IF(INDEX('Fiche résultats'!#REF!,$Z43,1)&lt;&gt;"",INDEX('Fiche résultats'!#REF!,$Z43,1),"")</f>
        <v>#REF!</v>
      </c>
      <c r="T43" s="488" t="e">
        <f>IF(INDEX('Fiche résultats'!#REF!,$Z43,1)&lt;&gt;"",INDEX('Fiche résultats'!#REF!,$Z43,1),"")</f>
        <v>#REF!</v>
      </c>
      <c r="U43" s="489">
        <f>IF(INDEX('Fiche résultats'!X$10:X$49,$Z43,1)&lt;&gt;"",INDEX('Fiche résultats'!X$10:X$49,$Z43,1),"")</f>
      </c>
      <c r="V43" s="177">
        <f>IF(INDEX('Fiche résultats'!Y$10:Y$49,$Z43,1)&lt;&gt;"",INDEX('Fiche résultats'!Y$10:Y$49,$Z43,1),"")</f>
      </c>
      <c r="W43" s="28">
        <f>INDEX('Fiche résultats'!Z$10:Z$49,$Z43,1)</f>
        <v>0</v>
      </c>
      <c r="X43" s="27">
        <f>IF(H43&lt;&gt;"",INDEX('Fiche résultats'!AA$10:AA$49,$Z43,1),"")</f>
      </c>
      <c r="Y43" s="24"/>
      <c r="Z43" s="47">
        <f>MATCH(AA43,'Fiche résultats'!AC$10:AC$49,0)</f>
        <v>1</v>
      </c>
      <c r="AA43" s="39">
        <f t="shared" si="0"/>
        <v>1</v>
      </c>
      <c r="AB43" s="25"/>
    </row>
    <row r="44" spans="1:28" ht="15">
      <c r="A44" s="265">
        <f>IF(INDEX('Fiche résultats'!A$10:A$49,$Z44,1)&lt;&gt;"",INDEX('Fiche résultats'!A$10:A$49,$Z44,1),"")</f>
      </c>
      <c r="B44" s="53">
        <f>IF(INDEX('Fiche résultats'!B$10:B$49,$Z44,1)&lt;&gt;"",INDEX('Fiche résultats'!B$10:B$49,$Z44,1),"")</f>
      </c>
      <c r="C44" s="487">
        <f>IF(INDEX('Fiche résultats'!C$10:C$49,$Z44,1)&lt;&gt;"",INDEX('Fiche résultats'!C$10:C$49,$Z44,1),"")</f>
      </c>
      <c r="D44" s="494"/>
      <c r="E44" s="487">
        <f>IF(INDEX('Fiche résultats'!E$10:E$49,$Z44,1)&lt;&gt;"",INDEX('Fiche résultats'!E$10:E$49,$Z44,1),"")</f>
      </c>
      <c r="F44" s="488">
        <f>IF(INDEX('Fiche résultats'!F$10:F$49,$Z44,1)&lt;&gt;"",INDEX('Fiche résultats'!F$10:F$49,$Z44,1),"")</f>
      </c>
      <c r="G44" s="494">
        <f>IF(INDEX('Fiche résultats'!G$10:G$49,$Z44,1)&lt;&gt;"",INDEX('Fiche résultats'!G$10:G$49,$Z44,1),"")</f>
      </c>
      <c r="H44" s="54">
        <f>IF(INDEX('Fiche résultats'!H$10:H$49,$Z44,1)&lt;&gt;"",INDEX('Fiche résultats'!H$10:H$49,$Z44,1),"")</f>
      </c>
      <c r="I44" s="180">
        <f>IF(INDEX('Fiche résultats'!I$10:I$49,$Z44,1)&lt;&gt;"",INDEX('Fiche résultats'!I$10:I$49,$Z44,1),"")</f>
      </c>
      <c r="J44" s="272">
        <f>IF(INDEX('Fiche résultats'!P$10:P$49,$Z44,1)&lt;&gt;"",INDEX('Fiche résultats'!P$10:P$49,$Z44,1),"")</f>
      </c>
      <c r="K44" s="495">
        <f>IF(INDEX('Fiche résultats'!Q$10:Q$49,$Z44,1)&lt;&gt;"",INDEX('Fiche résultats'!Q$10:Q$49,$Z44,1),"")</f>
      </c>
      <c r="L44" s="496" t="e">
        <f>IF(INDEX('Fiche résultats'!#REF!,$Z44,1)&lt;&gt;"",INDEX('Fiche résultats'!#REF!,$Z44,1),"")</f>
        <v>#REF!</v>
      </c>
      <c r="M44" s="272">
        <f>IF(INDEX('Fiche résultats'!R$10:R$49,$Z44,1)&lt;&gt;"",INDEX('Fiche résultats'!R$10:R$49,$Z44,1),"")</f>
      </c>
      <c r="N44" s="485">
        <f>IF(INDEX('Fiche résultats'!S$10:S$49,$Z44,1)&lt;&gt;"",INDEX('Fiche résultats'!S$10:S$49,$Z44,1),"")</f>
      </c>
      <c r="O44" s="486" t="e">
        <f>IF(INDEX('Fiche résultats'!#REF!,$Z44,1)&lt;&gt;"",INDEX('Fiche résultats'!#REF!,$Z44,1),"")</f>
        <v>#REF!</v>
      </c>
      <c r="P44" s="266">
        <f>IF(INDEX('Fiche résultats'!T$10:T$49,$Z44,1)&lt;&gt;"",INDEX('Fiche résultats'!T$10:T$49,$Z44,1),"")</f>
      </c>
      <c r="Q44" s="487">
        <f>IF(INDEX('Fiche résultats'!V$10:V$49,$Z44,1)&lt;&gt;"",INDEX('Fiche résultats'!V$10:V$49,$Z44,1),"")</f>
      </c>
      <c r="R44" s="488">
        <f>IF(INDEX('Fiche résultats'!W$10:W$49,$Z44,1)&lt;&gt;"",INDEX('Fiche résultats'!W$10:W$49,$Z44,1),"")</f>
      </c>
      <c r="S44" s="488" t="e">
        <f>IF(INDEX('Fiche résultats'!#REF!,$Z44,1)&lt;&gt;"",INDEX('Fiche résultats'!#REF!,$Z44,1),"")</f>
        <v>#REF!</v>
      </c>
      <c r="T44" s="488" t="e">
        <f>IF(INDEX('Fiche résultats'!#REF!,$Z44,1)&lt;&gt;"",INDEX('Fiche résultats'!#REF!,$Z44,1),"")</f>
        <v>#REF!</v>
      </c>
      <c r="U44" s="489">
        <f>IF(INDEX('Fiche résultats'!X$10:X$49,$Z44,1)&lt;&gt;"",INDEX('Fiche résultats'!X$10:X$49,$Z44,1),"")</f>
      </c>
      <c r="V44" s="177">
        <f>IF(INDEX('Fiche résultats'!Y$10:Y$49,$Z44,1)&lt;&gt;"",INDEX('Fiche résultats'!Y$10:Y$49,$Z44,1),"")</f>
      </c>
      <c r="W44" s="28">
        <f>INDEX('Fiche résultats'!Z$10:Z$49,$Z44,1)</f>
        <v>0</v>
      </c>
      <c r="X44" s="27">
        <f>IF(H44&lt;&gt;"",INDEX('Fiche résultats'!AA$10:AA$49,$Z44,1),"")</f>
      </c>
      <c r="Y44" s="24"/>
      <c r="Z44" s="47">
        <f>MATCH(AA44,'Fiche résultats'!AC$10:AC$49,0)</f>
        <v>1</v>
      </c>
      <c r="AA44" s="39">
        <f t="shared" si="0"/>
        <v>1</v>
      </c>
      <c r="AB44" s="25"/>
    </row>
    <row r="45" spans="1:28" ht="15">
      <c r="A45" s="265">
        <f>IF(INDEX('Fiche résultats'!A$10:A$49,$Z45,1)&lt;&gt;"",INDEX('Fiche résultats'!A$10:A$49,$Z45,1),"")</f>
      </c>
      <c r="B45" s="53">
        <f>IF(INDEX('Fiche résultats'!B$10:B$49,$Z45,1)&lt;&gt;"",INDEX('Fiche résultats'!B$10:B$49,$Z45,1),"")</f>
      </c>
      <c r="C45" s="487">
        <f>IF(INDEX('Fiche résultats'!C$10:C$49,$Z45,1)&lt;&gt;"",INDEX('Fiche résultats'!C$10:C$49,$Z45,1),"")</f>
      </c>
      <c r="D45" s="494"/>
      <c r="E45" s="487">
        <f>IF(INDEX('Fiche résultats'!E$10:E$49,$Z45,1)&lt;&gt;"",INDEX('Fiche résultats'!E$10:E$49,$Z45,1),"")</f>
      </c>
      <c r="F45" s="488">
        <f>IF(INDEX('Fiche résultats'!F$10:F$49,$Z45,1)&lt;&gt;"",INDEX('Fiche résultats'!F$10:F$49,$Z45,1),"")</f>
      </c>
      <c r="G45" s="494">
        <f>IF(INDEX('Fiche résultats'!G$10:G$49,$Z45,1)&lt;&gt;"",INDEX('Fiche résultats'!G$10:G$49,$Z45,1),"")</f>
      </c>
      <c r="H45" s="54">
        <f>IF(INDEX('Fiche résultats'!H$10:H$49,$Z45,1)&lt;&gt;"",INDEX('Fiche résultats'!H$10:H$49,$Z45,1),"")</f>
      </c>
      <c r="I45" s="180">
        <f>IF(INDEX('Fiche résultats'!I$10:I$49,$Z45,1)&lt;&gt;"",INDEX('Fiche résultats'!I$10:I$49,$Z45,1),"")</f>
      </c>
      <c r="J45" s="272">
        <f>IF(INDEX('Fiche résultats'!P$10:P$49,$Z45,1)&lt;&gt;"",INDEX('Fiche résultats'!P$10:P$49,$Z45,1),"")</f>
      </c>
      <c r="K45" s="495">
        <f>IF(INDEX('Fiche résultats'!Q$10:Q$49,$Z45,1)&lt;&gt;"",INDEX('Fiche résultats'!Q$10:Q$49,$Z45,1),"")</f>
      </c>
      <c r="L45" s="496" t="e">
        <f>IF(INDEX('Fiche résultats'!#REF!,$Z45,1)&lt;&gt;"",INDEX('Fiche résultats'!#REF!,$Z45,1),"")</f>
        <v>#REF!</v>
      </c>
      <c r="M45" s="272">
        <f>IF(INDEX('Fiche résultats'!R$10:R$49,$Z45,1)&lt;&gt;"",INDEX('Fiche résultats'!R$10:R$49,$Z45,1),"")</f>
      </c>
      <c r="N45" s="485">
        <f>IF(INDEX('Fiche résultats'!S$10:S$49,$Z45,1)&lt;&gt;"",INDEX('Fiche résultats'!S$10:S$49,$Z45,1),"")</f>
      </c>
      <c r="O45" s="486" t="e">
        <f>IF(INDEX('Fiche résultats'!#REF!,$Z45,1)&lt;&gt;"",INDEX('Fiche résultats'!#REF!,$Z45,1),"")</f>
        <v>#REF!</v>
      </c>
      <c r="P45" s="266">
        <f>IF(INDEX('Fiche résultats'!T$10:T$49,$Z45,1)&lt;&gt;"",INDEX('Fiche résultats'!T$10:T$49,$Z45,1),"")</f>
      </c>
      <c r="Q45" s="487">
        <f>IF(INDEX('Fiche résultats'!V$10:V$49,$Z45,1)&lt;&gt;"",INDEX('Fiche résultats'!V$10:V$49,$Z45,1),"")</f>
      </c>
      <c r="R45" s="488">
        <f>IF(INDEX('Fiche résultats'!W$10:W$49,$Z45,1)&lt;&gt;"",INDEX('Fiche résultats'!W$10:W$49,$Z45,1),"")</f>
      </c>
      <c r="S45" s="488" t="e">
        <f>IF(INDEX('Fiche résultats'!#REF!,$Z45,1)&lt;&gt;"",INDEX('Fiche résultats'!#REF!,$Z45,1),"")</f>
        <v>#REF!</v>
      </c>
      <c r="T45" s="488" t="e">
        <f>IF(INDEX('Fiche résultats'!#REF!,$Z45,1)&lt;&gt;"",INDEX('Fiche résultats'!#REF!,$Z45,1),"")</f>
        <v>#REF!</v>
      </c>
      <c r="U45" s="489">
        <f>IF(INDEX('Fiche résultats'!X$10:X$49,$Z45,1)&lt;&gt;"",INDEX('Fiche résultats'!X$10:X$49,$Z45,1),"")</f>
      </c>
      <c r="V45" s="177">
        <f>IF(INDEX('Fiche résultats'!Y$10:Y$49,$Z45,1)&lt;&gt;"",INDEX('Fiche résultats'!Y$10:Y$49,$Z45,1),"")</f>
      </c>
      <c r="W45" s="28">
        <f>INDEX('Fiche résultats'!Z$10:Z$49,$Z45,1)</f>
        <v>0</v>
      </c>
      <c r="X45" s="27">
        <f>IF(H45&lt;&gt;"",INDEX('Fiche résultats'!AA$10:AA$49,$Z45,1),"")</f>
      </c>
      <c r="Y45" s="24"/>
      <c r="Z45" s="47">
        <f>MATCH(AA45,'Fiche résultats'!AC$10:AC$49,0)</f>
        <v>1</v>
      </c>
      <c r="AA45" s="39">
        <f t="shared" si="0"/>
        <v>1</v>
      </c>
      <c r="AB45" s="25"/>
    </row>
    <row r="46" spans="1:28" ht="15">
      <c r="A46" s="265">
        <f>IF(INDEX('Fiche résultats'!A$10:A$49,$Z46,1)&lt;&gt;"",INDEX('Fiche résultats'!A$10:A$49,$Z46,1),"")</f>
      </c>
      <c r="B46" s="53">
        <f>IF(INDEX('Fiche résultats'!B$10:B$49,$Z46,1)&lt;&gt;"",INDEX('Fiche résultats'!B$10:B$49,$Z46,1),"")</f>
      </c>
      <c r="C46" s="487">
        <f>IF(INDEX('Fiche résultats'!C$10:C$49,$Z46,1)&lt;&gt;"",INDEX('Fiche résultats'!C$10:C$49,$Z46,1),"")</f>
      </c>
      <c r="D46" s="494"/>
      <c r="E46" s="487">
        <f>IF(INDEX('Fiche résultats'!E$10:E$49,$Z46,1)&lt;&gt;"",INDEX('Fiche résultats'!E$10:E$49,$Z46,1),"")</f>
      </c>
      <c r="F46" s="488">
        <f>IF(INDEX('Fiche résultats'!F$10:F$49,$Z46,1)&lt;&gt;"",INDEX('Fiche résultats'!F$10:F$49,$Z46,1),"")</f>
      </c>
      <c r="G46" s="494">
        <f>IF(INDEX('Fiche résultats'!G$10:G$49,$Z46,1)&lt;&gt;"",INDEX('Fiche résultats'!G$10:G$49,$Z46,1),"")</f>
      </c>
      <c r="H46" s="54">
        <f>IF(INDEX('Fiche résultats'!H$10:H$49,$Z46,1)&lt;&gt;"",INDEX('Fiche résultats'!H$10:H$49,$Z46,1),"")</f>
      </c>
      <c r="I46" s="180">
        <f>IF(INDEX('Fiche résultats'!I$10:I$49,$Z46,1)&lt;&gt;"",INDEX('Fiche résultats'!I$10:I$49,$Z46,1),"")</f>
      </c>
      <c r="J46" s="272">
        <f>IF(INDEX('Fiche résultats'!P$10:P$49,$Z46,1)&lt;&gt;"",INDEX('Fiche résultats'!P$10:P$49,$Z46,1),"")</f>
      </c>
      <c r="K46" s="495">
        <f>IF(INDEX('Fiche résultats'!Q$10:Q$49,$Z46,1)&lt;&gt;"",INDEX('Fiche résultats'!Q$10:Q$49,$Z46,1),"")</f>
      </c>
      <c r="L46" s="496" t="e">
        <f>IF(INDEX('Fiche résultats'!#REF!,$Z46,1)&lt;&gt;"",INDEX('Fiche résultats'!#REF!,$Z46,1),"")</f>
        <v>#REF!</v>
      </c>
      <c r="M46" s="272">
        <f>IF(INDEX('Fiche résultats'!R$10:R$49,$Z46,1)&lt;&gt;"",INDEX('Fiche résultats'!R$10:R$49,$Z46,1),"")</f>
      </c>
      <c r="N46" s="485">
        <f>IF(INDEX('Fiche résultats'!S$10:S$49,$Z46,1)&lt;&gt;"",INDEX('Fiche résultats'!S$10:S$49,$Z46,1),"")</f>
      </c>
      <c r="O46" s="486" t="e">
        <f>IF(INDEX('Fiche résultats'!#REF!,$Z46,1)&lt;&gt;"",INDEX('Fiche résultats'!#REF!,$Z46,1),"")</f>
        <v>#REF!</v>
      </c>
      <c r="P46" s="266">
        <f>IF(INDEX('Fiche résultats'!T$10:T$49,$Z46,1)&lt;&gt;"",INDEX('Fiche résultats'!T$10:T$49,$Z46,1),"")</f>
      </c>
      <c r="Q46" s="487">
        <f>IF(INDEX('Fiche résultats'!V$10:V$49,$Z46,1)&lt;&gt;"",INDEX('Fiche résultats'!V$10:V$49,$Z46,1),"")</f>
      </c>
      <c r="R46" s="488">
        <f>IF(INDEX('Fiche résultats'!W$10:W$49,$Z46,1)&lt;&gt;"",INDEX('Fiche résultats'!W$10:W$49,$Z46,1),"")</f>
      </c>
      <c r="S46" s="488" t="e">
        <f>IF(INDEX('Fiche résultats'!#REF!,$Z46,1)&lt;&gt;"",INDEX('Fiche résultats'!#REF!,$Z46,1),"")</f>
        <v>#REF!</v>
      </c>
      <c r="T46" s="488" t="e">
        <f>IF(INDEX('Fiche résultats'!#REF!,$Z46,1)&lt;&gt;"",INDEX('Fiche résultats'!#REF!,$Z46,1),"")</f>
        <v>#REF!</v>
      </c>
      <c r="U46" s="489">
        <f>IF(INDEX('Fiche résultats'!X$10:X$49,$Z46,1)&lt;&gt;"",INDEX('Fiche résultats'!X$10:X$49,$Z46,1),"")</f>
      </c>
      <c r="V46" s="177">
        <f>IF(INDEX('Fiche résultats'!Y$10:Y$49,$Z46,1)&lt;&gt;"",INDEX('Fiche résultats'!Y$10:Y$49,$Z46,1),"")</f>
      </c>
      <c r="W46" s="28">
        <f>INDEX('Fiche résultats'!Z$10:Z$49,$Z46,1)</f>
        <v>0</v>
      </c>
      <c r="X46" s="27">
        <f>IF(H46&lt;&gt;"",INDEX('Fiche résultats'!AA$10:AA$49,$Z46,1),"")</f>
      </c>
      <c r="Y46" s="24"/>
      <c r="Z46" s="47">
        <f>MATCH(AA46,'Fiche résultats'!AC$10:AC$49,0)</f>
        <v>1</v>
      </c>
      <c r="AA46" s="39">
        <f t="shared" si="0"/>
        <v>1</v>
      </c>
      <c r="AB46" s="25"/>
    </row>
    <row r="47" spans="1:28" ht="15">
      <c r="A47" s="265">
        <f>IF(INDEX('Fiche résultats'!A$10:A$49,$Z47,1)&lt;&gt;"",INDEX('Fiche résultats'!A$10:A$49,$Z47,1),"")</f>
      </c>
      <c r="B47" s="53">
        <f>IF(INDEX('Fiche résultats'!B$10:B$49,$Z47,1)&lt;&gt;"",INDEX('Fiche résultats'!B$10:B$49,$Z47,1),"")</f>
      </c>
      <c r="C47" s="487">
        <f>IF(INDEX('Fiche résultats'!C$10:C$49,$Z47,1)&lt;&gt;"",INDEX('Fiche résultats'!C$10:C$49,$Z47,1),"")</f>
      </c>
      <c r="D47" s="494"/>
      <c r="E47" s="487">
        <f>IF(INDEX('Fiche résultats'!E$10:E$49,$Z47,1)&lt;&gt;"",INDEX('Fiche résultats'!E$10:E$49,$Z47,1),"")</f>
      </c>
      <c r="F47" s="488">
        <f>IF(INDEX('Fiche résultats'!F$10:F$49,$Z47,1)&lt;&gt;"",INDEX('Fiche résultats'!F$10:F$49,$Z47,1),"")</f>
      </c>
      <c r="G47" s="494">
        <f>IF(INDEX('Fiche résultats'!G$10:G$49,$Z47,1)&lt;&gt;"",INDEX('Fiche résultats'!G$10:G$49,$Z47,1),"")</f>
      </c>
      <c r="H47" s="54">
        <f>IF(INDEX('Fiche résultats'!H$10:H$49,$Z47,1)&lt;&gt;"",INDEX('Fiche résultats'!H$10:H$49,$Z47,1),"")</f>
      </c>
      <c r="I47" s="180">
        <f>IF(INDEX('Fiche résultats'!I$10:I$49,$Z47,1)&lt;&gt;"",INDEX('Fiche résultats'!I$10:I$49,$Z47,1),"")</f>
      </c>
      <c r="J47" s="272">
        <f>IF(INDEX('Fiche résultats'!P$10:P$49,$Z47,1)&lt;&gt;"",INDEX('Fiche résultats'!P$10:P$49,$Z47,1),"")</f>
      </c>
      <c r="K47" s="495">
        <f>IF(INDEX('Fiche résultats'!Q$10:Q$49,$Z47,1)&lt;&gt;"",INDEX('Fiche résultats'!Q$10:Q$49,$Z47,1),"")</f>
      </c>
      <c r="L47" s="496" t="e">
        <f>IF(INDEX('Fiche résultats'!#REF!,$Z47,1)&lt;&gt;"",INDEX('Fiche résultats'!#REF!,$Z47,1),"")</f>
        <v>#REF!</v>
      </c>
      <c r="M47" s="272">
        <f>IF(INDEX('Fiche résultats'!R$10:R$49,$Z47,1)&lt;&gt;"",INDEX('Fiche résultats'!R$10:R$49,$Z47,1),"")</f>
      </c>
      <c r="N47" s="485">
        <f>IF(INDEX('Fiche résultats'!S$10:S$49,$Z47,1)&lt;&gt;"",INDEX('Fiche résultats'!S$10:S$49,$Z47,1),"")</f>
      </c>
      <c r="O47" s="486" t="e">
        <f>IF(INDEX('Fiche résultats'!#REF!,$Z47,1)&lt;&gt;"",INDEX('Fiche résultats'!#REF!,$Z47,1),"")</f>
        <v>#REF!</v>
      </c>
      <c r="P47" s="266">
        <f>IF(INDEX('Fiche résultats'!T$10:T$49,$Z47,1)&lt;&gt;"",INDEX('Fiche résultats'!T$10:T$49,$Z47,1),"")</f>
      </c>
      <c r="Q47" s="487">
        <f>IF(INDEX('Fiche résultats'!V$10:V$49,$Z47,1)&lt;&gt;"",INDEX('Fiche résultats'!V$10:V$49,$Z47,1),"")</f>
      </c>
      <c r="R47" s="488">
        <f>IF(INDEX('Fiche résultats'!W$10:W$49,$Z47,1)&lt;&gt;"",INDEX('Fiche résultats'!W$10:W$49,$Z47,1),"")</f>
      </c>
      <c r="S47" s="488" t="e">
        <f>IF(INDEX('Fiche résultats'!#REF!,$Z47,1)&lt;&gt;"",INDEX('Fiche résultats'!#REF!,$Z47,1),"")</f>
        <v>#REF!</v>
      </c>
      <c r="T47" s="488" t="e">
        <f>IF(INDEX('Fiche résultats'!#REF!,$Z47,1)&lt;&gt;"",INDEX('Fiche résultats'!#REF!,$Z47,1),"")</f>
        <v>#REF!</v>
      </c>
      <c r="U47" s="489">
        <f>IF(INDEX('Fiche résultats'!X$10:X$49,$Z47,1)&lt;&gt;"",INDEX('Fiche résultats'!X$10:X$49,$Z47,1),"")</f>
      </c>
      <c r="V47" s="177">
        <f>IF(INDEX('Fiche résultats'!Y$10:Y$49,$Z47,1)&lt;&gt;"",INDEX('Fiche résultats'!Y$10:Y$49,$Z47,1),"")</f>
      </c>
      <c r="W47" s="28">
        <f>INDEX('Fiche résultats'!Z$10:Z$49,$Z47,1)</f>
        <v>0</v>
      </c>
      <c r="X47" s="27">
        <f>IF(H47&lt;&gt;"",INDEX('Fiche résultats'!AA$10:AA$49,$Z47,1),"")</f>
      </c>
      <c r="Y47" s="24"/>
      <c r="Z47" s="47">
        <f>MATCH(AA47,'Fiche résultats'!AC$10:AC$49,0)</f>
        <v>1</v>
      </c>
      <c r="AA47" s="39">
        <f t="shared" si="0"/>
        <v>1</v>
      </c>
      <c r="AB47" s="25"/>
    </row>
    <row r="48" spans="1:28" ht="15">
      <c r="A48" s="265">
        <f>IF(INDEX('Fiche résultats'!A$10:A$49,$Z48,1)&lt;&gt;"",INDEX('Fiche résultats'!A$10:A$49,$Z48,1),"")</f>
      </c>
      <c r="B48" s="53">
        <f>IF(INDEX('Fiche résultats'!B$10:B$49,$Z48,1)&lt;&gt;"",INDEX('Fiche résultats'!B$10:B$49,$Z48,1),"")</f>
      </c>
      <c r="C48" s="487">
        <f>IF(INDEX('Fiche résultats'!C$10:C$49,$Z48,1)&lt;&gt;"",INDEX('Fiche résultats'!C$10:C$49,$Z48,1),"")</f>
      </c>
      <c r="D48" s="494"/>
      <c r="E48" s="487">
        <f>IF(INDEX('Fiche résultats'!E$10:E$49,$Z48,1)&lt;&gt;"",INDEX('Fiche résultats'!E$10:E$49,$Z48,1),"")</f>
      </c>
      <c r="F48" s="488">
        <f>IF(INDEX('Fiche résultats'!F$10:F$49,$Z48,1)&lt;&gt;"",INDEX('Fiche résultats'!F$10:F$49,$Z48,1),"")</f>
      </c>
      <c r="G48" s="494">
        <f>IF(INDEX('Fiche résultats'!G$10:G$49,$Z48,1)&lt;&gt;"",INDEX('Fiche résultats'!G$10:G$49,$Z48,1),"")</f>
      </c>
      <c r="H48" s="54">
        <f>IF(INDEX('Fiche résultats'!H$10:H$49,$Z48,1)&lt;&gt;"",INDEX('Fiche résultats'!H$10:H$49,$Z48,1),"")</f>
      </c>
      <c r="I48" s="180">
        <f>IF(INDEX('Fiche résultats'!I$10:I$49,$Z48,1)&lt;&gt;"",INDEX('Fiche résultats'!I$10:I$49,$Z48,1),"")</f>
      </c>
      <c r="J48" s="272">
        <f>IF(INDEX('Fiche résultats'!P$10:P$49,$Z48,1)&lt;&gt;"",INDEX('Fiche résultats'!P$10:P$49,$Z48,1),"")</f>
      </c>
      <c r="K48" s="495">
        <f>IF(INDEX('Fiche résultats'!Q$10:Q$49,$Z48,1)&lt;&gt;"",INDEX('Fiche résultats'!Q$10:Q$49,$Z48,1),"")</f>
      </c>
      <c r="L48" s="496" t="e">
        <f>IF(INDEX('Fiche résultats'!#REF!,$Z48,1)&lt;&gt;"",INDEX('Fiche résultats'!#REF!,$Z48,1),"")</f>
        <v>#REF!</v>
      </c>
      <c r="M48" s="272">
        <f>IF(INDEX('Fiche résultats'!R$10:R$49,$Z48,1)&lt;&gt;"",INDEX('Fiche résultats'!R$10:R$49,$Z48,1),"")</f>
      </c>
      <c r="N48" s="485">
        <f>IF(INDEX('Fiche résultats'!S$10:S$49,$Z48,1)&lt;&gt;"",INDEX('Fiche résultats'!S$10:S$49,$Z48,1),"")</f>
      </c>
      <c r="O48" s="486" t="e">
        <f>IF(INDEX('Fiche résultats'!#REF!,$Z48,1)&lt;&gt;"",INDEX('Fiche résultats'!#REF!,$Z48,1),"")</f>
        <v>#REF!</v>
      </c>
      <c r="P48" s="266">
        <f>IF(INDEX('Fiche résultats'!T$10:T$49,$Z48,1)&lt;&gt;"",INDEX('Fiche résultats'!T$10:T$49,$Z48,1),"")</f>
      </c>
      <c r="Q48" s="487">
        <f>IF(INDEX('Fiche résultats'!V$10:V$49,$Z48,1)&lt;&gt;"",INDEX('Fiche résultats'!V$10:V$49,$Z48,1),"")</f>
      </c>
      <c r="R48" s="488">
        <f>IF(INDEX('Fiche résultats'!W$10:W$49,$Z48,1)&lt;&gt;"",INDEX('Fiche résultats'!W$10:W$49,$Z48,1),"")</f>
      </c>
      <c r="S48" s="488" t="e">
        <f>IF(INDEX('Fiche résultats'!#REF!,$Z48,1)&lt;&gt;"",INDEX('Fiche résultats'!#REF!,$Z48,1),"")</f>
        <v>#REF!</v>
      </c>
      <c r="T48" s="488" t="e">
        <f>IF(INDEX('Fiche résultats'!#REF!,$Z48,1)&lt;&gt;"",INDEX('Fiche résultats'!#REF!,$Z48,1),"")</f>
        <v>#REF!</v>
      </c>
      <c r="U48" s="489">
        <f>IF(INDEX('Fiche résultats'!X$10:X$49,$Z48,1)&lt;&gt;"",INDEX('Fiche résultats'!X$10:X$49,$Z48,1),"")</f>
      </c>
      <c r="V48" s="177">
        <f>IF(INDEX('Fiche résultats'!Y$10:Y$49,$Z48,1)&lt;&gt;"",INDEX('Fiche résultats'!Y$10:Y$49,$Z48,1),"")</f>
      </c>
      <c r="W48" s="28">
        <f>INDEX('Fiche résultats'!Z$10:Z$49,$Z48,1)</f>
        <v>0</v>
      </c>
      <c r="X48" s="27">
        <f>IF(H48&lt;&gt;"",INDEX('Fiche résultats'!AA$10:AA$49,$Z48,1),"")</f>
      </c>
      <c r="Y48" s="24"/>
      <c r="Z48" s="47">
        <f>MATCH(AA48,'Fiche résultats'!AC$10:AC$49,0)</f>
        <v>1</v>
      </c>
      <c r="AA48" s="39">
        <f t="shared" si="0"/>
        <v>1</v>
      </c>
      <c r="AB48" s="25"/>
    </row>
    <row r="49" spans="1:28" ht="15.75" customHeight="1" hidden="1">
      <c r="A49" s="505" t="s">
        <v>63</v>
      </c>
      <c r="B49" s="506"/>
      <c r="C49" s="506"/>
      <c r="D49" s="506"/>
      <c r="E49" s="502"/>
      <c r="F49" s="503"/>
      <c r="G49" s="503"/>
      <c r="H49" s="52"/>
      <c r="I49" s="273"/>
      <c r="J49" s="273"/>
      <c r="K49" s="502"/>
      <c r="L49" s="503"/>
      <c r="M49" s="273"/>
      <c r="N49" s="504"/>
      <c r="O49" s="503"/>
      <c r="P49" s="49"/>
      <c r="Q49" s="502"/>
      <c r="R49" s="503"/>
      <c r="S49" s="503"/>
      <c r="T49" s="503"/>
      <c r="U49" s="503"/>
      <c r="V49" s="178"/>
      <c r="W49" s="50"/>
      <c r="X49" s="51">
        <f>'Fiche résultats'!AA49</f>
        <v>1</v>
      </c>
      <c r="Y49" s="36"/>
      <c r="Z49" s="134"/>
      <c r="AA49" s="134"/>
      <c r="AB49" s="25"/>
    </row>
    <row r="50" ht="15" customHeight="1"/>
    <row r="51" spans="1:28" ht="12.75" customHeight="1">
      <c r="A51" s="13"/>
      <c r="B51" s="13"/>
      <c r="C51" s="13"/>
      <c r="E51" s="13"/>
      <c r="F51" s="1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3"/>
      <c r="R51" s="13"/>
      <c r="S51" s="13"/>
      <c r="T51" s="13"/>
      <c r="U51" s="13"/>
      <c r="V51" s="13"/>
      <c r="W51" s="13"/>
      <c r="X51" s="13"/>
      <c r="Z51" s="9"/>
      <c r="AA51" s="9"/>
      <c r="AB51" s="9"/>
    </row>
    <row r="52" spans="1:28" ht="12.75" customHeight="1">
      <c r="A52" s="13"/>
      <c r="B52" s="13"/>
      <c r="C52" s="13"/>
      <c r="E52" s="13"/>
      <c r="F52" s="1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3"/>
      <c r="S52" s="13"/>
      <c r="T52" s="17"/>
      <c r="U52" s="17"/>
      <c r="V52" s="17"/>
      <c r="W52" s="17"/>
      <c r="X52" s="17"/>
      <c r="Z52" s="9"/>
      <c r="AA52" s="9"/>
      <c r="AB52" s="9"/>
    </row>
    <row r="53" spans="1:28" ht="12.75" customHeight="1">
      <c r="A53" s="13"/>
      <c r="B53" s="13"/>
      <c r="C53" s="13"/>
      <c r="E53" s="13"/>
      <c r="F53" s="1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3"/>
      <c r="R53" s="13"/>
      <c r="S53" s="13"/>
      <c r="T53" s="13"/>
      <c r="U53" s="13"/>
      <c r="V53" s="13"/>
      <c r="W53" s="13"/>
      <c r="X53" s="13"/>
      <c r="Z53" s="9"/>
      <c r="AA53" s="9"/>
      <c r="AB53" s="9"/>
    </row>
    <row r="54" spans="1:28" ht="12.75" customHeight="1">
      <c r="A54" s="13"/>
      <c r="B54" s="13"/>
      <c r="C54" s="13"/>
      <c r="E54" s="13"/>
      <c r="F54" s="1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3"/>
      <c r="R54" s="13"/>
      <c r="S54" s="13"/>
      <c r="T54" s="13"/>
      <c r="U54" s="13"/>
      <c r="V54" s="13"/>
      <c r="W54" s="13"/>
      <c r="X54" s="13"/>
      <c r="Z54" s="9"/>
      <c r="AA54" s="9"/>
      <c r="AB54" s="9"/>
    </row>
    <row r="55" spans="1:28" ht="12.75" customHeight="1">
      <c r="A55" s="13"/>
      <c r="B55" s="13"/>
      <c r="C55" s="13"/>
      <c r="E55" s="13"/>
      <c r="F55" s="1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3"/>
      <c r="R55" s="13"/>
      <c r="S55" s="13"/>
      <c r="T55" s="13"/>
      <c r="U55" s="13"/>
      <c r="V55" s="13"/>
      <c r="W55" s="13"/>
      <c r="X55" s="13"/>
      <c r="Z55" s="9"/>
      <c r="AA55" s="9"/>
      <c r="AB55" s="9"/>
    </row>
    <row r="56" spans="1:28" ht="12.75" customHeight="1">
      <c r="A56" s="13"/>
      <c r="B56" s="13"/>
      <c r="C56" s="13"/>
      <c r="E56" s="13"/>
      <c r="F56" s="1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3"/>
      <c r="R56" s="13"/>
      <c r="S56" s="13"/>
      <c r="T56" s="13"/>
      <c r="U56" s="13"/>
      <c r="V56" s="13"/>
      <c r="W56" s="13"/>
      <c r="X56" s="13"/>
      <c r="Z56" s="9"/>
      <c r="AA56" s="9"/>
      <c r="AB56" s="9"/>
    </row>
    <row r="57" spans="1:2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6"/>
      <c r="S57" s="16"/>
      <c r="T57" s="17"/>
      <c r="U57" s="17"/>
      <c r="V57" s="17"/>
      <c r="W57" s="17"/>
      <c r="X57" s="17"/>
      <c r="Z57" s="306"/>
      <c r="AA57" s="306"/>
      <c r="AB57" s="306"/>
    </row>
    <row r="58" spans="1:28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"/>
      <c r="S58" s="17"/>
      <c r="T58" s="17"/>
      <c r="U58" s="17"/>
      <c r="V58" s="17"/>
      <c r="W58" s="17"/>
      <c r="X58" s="17"/>
      <c r="Z58" s="4"/>
      <c r="AA58" s="4"/>
      <c r="AB58" s="4"/>
    </row>
    <row r="59" spans="1:28" ht="12.75">
      <c r="A59" s="18"/>
      <c r="B59" s="1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"/>
      <c r="S59" s="17"/>
      <c r="T59" s="17"/>
      <c r="U59" s="17"/>
      <c r="V59" s="17"/>
      <c r="W59" s="17"/>
      <c r="X59" s="17"/>
      <c r="Z59" s="4"/>
      <c r="AA59" s="4"/>
      <c r="AB59" s="4"/>
    </row>
    <row r="60" spans="1:28" ht="12.75">
      <c r="A60" s="13"/>
      <c r="B60" s="13"/>
      <c r="C60" s="13"/>
      <c r="D60" s="1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7"/>
      <c r="S60" s="17"/>
      <c r="T60" s="17"/>
      <c r="U60" s="17"/>
      <c r="V60" s="17"/>
      <c r="W60" s="17"/>
      <c r="X60" s="17"/>
      <c r="Z60" s="4"/>
      <c r="AA60" s="4"/>
      <c r="AB60" s="4"/>
    </row>
    <row r="61" spans="1:28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6"/>
      <c r="S61" s="16"/>
      <c r="T61" s="17"/>
      <c r="U61" s="17"/>
      <c r="V61" s="17"/>
      <c r="W61" s="17"/>
      <c r="X61" s="17"/>
      <c r="Z61" s="11"/>
      <c r="AA61" s="11"/>
      <c r="AB61" s="11"/>
    </row>
    <row r="62" spans="1:28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6"/>
      <c r="S62" s="16"/>
      <c r="T62" s="17"/>
      <c r="U62" s="17"/>
      <c r="V62" s="17"/>
      <c r="W62" s="17"/>
      <c r="X62" s="17"/>
      <c r="Z62" s="4"/>
      <c r="AA62" s="4"/>
      <c r="AB62" s="4"/>
    </row>
    <row r="63" spans="1:2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16"/>
      <c r="S63" s="16"/>
      <c r="T63" s="17"/>
      <c r="U63" s="17"/>
      <c r="V63" s="17"/>
      <c r="W63" s="17"/>
      <c r="X63" s="17"/>
      <c r="Z63" s="3"/>
      <c r="AA63" s="3"/>
      <c r="AB63" s="3"/>
    </row>
    <row r="64" spans="1:24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"/>
      <c r="S64" s="17"/>
      <c r="T64" s="13"/>
      <c r="U64" s="13"/>
      <c r="V64" s="13"/>
      <c r="W64" s="13"/>
      <c r="X64" s="13"/>
    </row>
    <row r="65" spans="1:24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6"/>
      <c r="S65" s="16"/>
      <c r="T65" s="17"/>
      <c r="U65" s="17"/>
      <c r="V65" s="17"/>
      <c r="W65" s="17"/>
      <c r="X65" s="17"/>
    </row>
    <row r="66" spans="1:24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"/>
      <c r="S66" s="17"/>
      <c r="T66" s="17"/>
      <c r="U66" s="17"/>
      <c r="V66" s="17"/>
      <c r="W66" s="17"/>
      <c r="X66" s="17"/>
    </row>
    <row r="67" spans="1:2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"/>
      <c r="S67" s="17"/>
      <c r="T67" s="17"/>
      <c r="U67" s="17"/>
      <c r="V67" s="17"/>
      <c r="W67" s="17"/>
      <c r="X67" s="17"/>
    </row>
  </sheetData>
  <sheetProtection password="BE7F" sheet="1" objects="1" scenarios="1" selectLockedCells="1"/>
  <mergeCells count="227">
    <mergeCell ref="C29:D29"/>
    <mergeCell ref="E29:G29"/>
    <mergeCell ref="K29:L29"/>
    <mergeCell ref="N29:O29"/>
    <mergeCell ref="Q28:U28"/>
    <mergeCell ref="C27:D27"/>
    <mergeCell ref="K27:L27"/>
    <mergeCell ref="N27:O27"/>
    <mergeCell ref="Q27:U27"/>
    <mergeCell ref="E28:G28"/>
    <mergeCell ref="C48:D48"/>
    <mergeCell ref="C46:D46"/>
    <mergeCell ref="E46:G46"/>
    <mergeCell ref="K46:L46"/>
    <mergeCell ref="N46:O46"/>
    <mergeCell ref="Q46:U46"/>
    <mergeCell ref="E47:G47"/>
    <mergeCell ref="K47:L47"/>
    <mergeCell ref="N47:O47"/>
    <mergeCell ref="Q47:U47"/>
    <mergeCell ref="E49:G49"/>
    <mergeCell ref="K49:L49"/>
    <mergeCell ref="N49:O49"/>
    <mergeCell ref="Q49:U49"/>
    <mergeCell ref="C47:D47"/>
    <mergeCell ref="E48:G48"/>
    <mergeCell ref="K48:L48"/>
    <mergeCell ref="N48:O48"/>
    <mergeCell ref="Q48:U48"/>
    <mergeCell ref="A49:D49"/>
    <mergeCell ref="C45:D45"/>
    <mergeCell ref="E45:G45"/>
    <mergeCell ref="K45:L45"/>
    <mergeCell ref="N45:O45"/>
    <mergeCell ref="Q45:U45"/>
    <mergeCell ref="C44:D44"/>
    <mergeCell ref="E44:G44"/>
    <mergeCell ref="K44:L44"/>
    <mergeCell ref="N44:O44"/>
    <mergeCell ref="Q44:U44"/>
    <mergeCell ref="C43:D43"/>
    <mergeCell ref="E43:G43"/>
    <mergeCell ref="K43:L43"/>
    <mergeCell ref="N43:O43"/>
    <mergeCell ref="Q43:U43"/>
    <mergeCell ref="C42:D42"/>
    <mergeCell ref="E42:G42"/>
    <mergeCell ref="K42:L42"/>
    <mergeCell ref="N42:O42"/>
    <mergeCell ref="Q42:U42"/>
    <mergeCell ref="C41:D41"/>
    <mergeCell ref="E41:G41"/>
    <mergeCell ref="K41:L41"/>
    <mergeCell ref="N41:O41"/>
    <mergeCell ref="Q41:U41"/>
    <mergeCell ref="C40:D40"/>
    <mergeCell ref="E40:G40"/>
    <mergeCell ref="K40:L40"/>
    <mergeCell ref="N40:O40"/>
    <mergeCell ref="Q40:U40"/>
    <mergeCell ref="C39:D39"/>
    <mergeCell ref="E39:G39"/>
    <mergeCell ref="K39:L39"/>
    <mergeCell ref="N39:O39"/>
    <mergeCell ref="Q39:U39"/>
    <mergeCell ref="C38:D38"/>
    <mergeCell ref="E38:G38"/>
    <mergeCell ref="K38:L38"/>
    <mergeCell ref="N38:O38"/>
    <mergeCell ref="Q38:U38"/>
    <mergeCell ref="C37:D37"/>
    <mergeCell ref="E37:G37"/>
    <mergeCell ref="K37:L37"/>
    <mergeCell ref="N37:O37"/>
    <mergeCell ref="C28:D28"/>
    <mergeCell ref="Q37:U37"/>
    <mergeCell ref="Q36:U36"/>
    <mergeCell ref="C36:D36"/>
    <mergeCell ref="E36:G36"/>
    <mergeCell ref="K36:L36"/>
    <mergeCell ref="N36:O36"/>
    <mergeCell ref="Q29:U29"/>
    <mergeCell ref="N30:O30"/>
    <mergeCell ref="N32:O32"/>
    <mergeCell ref="C31:D31"/>
    <mergeCell ref="E31:G31"/>
    <mergeCell ref="K31:L31"/>
    <mergeCell ref="N31:O31"/>
    <mergeCell ref="Q31:U31"/>
    <mergeCell ref="C30:D30"/>
    <mergeCell ref="C35:D35"/>
    <mergeCell ref="E35:G35"/>
    <mergeCell ref="K35:L35"/>
    <mergeCell ref="N35:O35"/>
    <mergeCell ref="Q35:U35"/>
    <mergeCell ref="Q33:U33"/>
    <mergeCell ref="C34:D34"/>
    <mergeCell ref="C33:D33"/>
    <mergeCell ref="E33:G33"/>
    <mergeCell ref="K33:L33"/>
    <mergeCell ref="C32:D32"/>
    <mergeCell ref="E32:G32"/>
    <mergeCell ref="E30:G30"/>
    <mergeCell ref="K32:L32"/>
    <mergeCell ref="E34:G34"/>
    <mergeCell ref="K34:L34"/>
    <mergeCell ref="Q34:U34"/>
    <mergeCell ref="K30:L30"/>
    <mergeCell ref="Q32:U32"/>
    <mergeCell ref="Q30:U30"/>
    <mergeCell ref="K28:L28"/>
    <mergeCell ref="N28:O28"/>
    <mergeCell ref="N33:O33"/>
    <mergeCell ref="N34:O34"/>
    <mergeCell ref="E27:G27"/>
    <mergeCell ref="C23:D23"/>
    <mergeCell ref="E23:G23"/>
    <mergeCell ref="K23:L23"/>
    <mergeCell ref="N23:O23"/>
    <mergeCell ref="Q23:U23"/>
    <mergeCell ref="C25:D25"/>
    <mergeCell ref="E25:G25"/>
    <mergeCell ref="K25:L25"/>
    <mergeCell ref="N25:O25"/>
    <mergeCell ref="Q25:U25"/>
    <mergeCell ref="C24:D24"/>
    <mergeCell ref="E24:G24"/>
    <mergeCell ref="K24:L24"/>
    <mergeCell ref="N24:O24"/>
    <mergeCell ref="Q24:U24"/>
    <mergeCell ref="C26:D26"/>
    <mergeCell ref="E26:G26"/>
    <mergeCell ref="K26:L26"/>
    <mergeCell ref="N26:O26"/>
    <mergeCell ref="Q26:U26"/>
    <mergeCell ref="C22:D22"/>
    <mergeCell ref="E22:G22"/>
    <mergeCell ref="K22:L22"/>
    <mergeCell ref="N22:O22"/>
    <mergeCell ref="Q22:U22"/>
    <mergeCell ref="C21:D21"/>
    <mergeCell ref="E21:G21"/>
    <mergeCell ref="K21:L21"/>
    <mergeCell ref="N21:O21"/>
    <mergeCell ref="Q21:U21"/>
    <mergeCell ref="C20:D20"/>
    <mergeCell ref="E20:G20"/>
    <mergeCell ref="K20:L20"/>
    <mergeCell ref="N20:O20"/>
    <mergeCell ref="Q20:U20"/>
    <mergeCell ref="C19:D19"/>
    <mergeCell ref="E19:G19"/>
    <mergeCell ref="K19:L19"/>
    <mergeCell ref="N19:O19"/>
    <mergeCell ref="Q19:U19"/>
    <mergeCell ref="C18:D18"/>
    <mergeCell ref="E18:G18"/>
    <mergeCell ref="K18:L18"/>
    <mergeCell ref="N18:O18"/>
    <mergeCell ref="Q18:U18"/>
    <mergeCell ref="C17:D17"/>
    <mergeCell ref="E17:G17"/>
    <mergeCell ref="K17:L17"/>
    <mergeCell ref="N17:O17"/>
    <mergeCell ref="Q17:U17"/>
    <mergeCell ref="C16:D16"/>
    <mergeCell ref="E16:G16"/>
    <mergeCell ref="K16:L16"/>
    <mergeCell ref="N16:O16"/>
    <mergeCell ref="Q16:U16"/>
    <mergeCell ref="C15:D15"/>
    <mergeCell ref="E15:G15"/>
    <mergeCell ref="K15:L15"/>
    <mergeCell ref="N15:O15"/>
    <mergeCell ref="Q15:U15"/>
    <mergeCell ref="C14:D14"/>
    <mergeCell ref="E14:G14"/>
    <mergeCell ref="K14:L14"/>
    <mergeCell ref="N14:O14"/>
    <mergeCell ref="Q14:U14"/>
    <mergeCell ref="C13:D13"/>
    <mergeCell ref="E13:G13"/>
    <mergeCell ref="K13:L13"/>
    <mergeCell ref="N13:O13"/>
    <mergeCell ref="Q13:U13"/>
    <mergeCell ref="C12:D12"/>
    <mergeCell ref="E12:G12"/>
    <mergeCell ref="K12:L12"/>
    <mergeCell ref="N12:O12"/>
    <mergeCell ref="Q12:U12"/>
    <mergeCell ref="C11:D11"/>
    <mergeCell ref="E11:G11"/>
    <mergeCell ref="K11:L11"/>
    <mergeCell ref="N11:O11"/>
    <mergeCell ref="Q11:U11"/>
    <mergeCell ref="C8:D8"/>
    <mergeCell ref="E8:G8"/>
    <mergeCell ref="K8:L8"/>
    <mergeCell ref="N8:O8"/>
    <mergeCell ref="Q8:U8"/>
    <mergeCell ref="I6:N6"/>
    <mergeCell ref="T6:U6"/>
    <mergeCell ref="C10:D10"/>
    <mergeCell ref="E10:G10"/>
    <mergeCell ref="K10:L10"/>
    <mergeCell ref="N10:O10"/>
    <mergeCell ref="Q10:U10"/>
    <mergeCell ref="C9:D9"/>
    <mergeCell ref="E9:G9"/>
    <mergeCell ref="K9:L9"/>
    <mergeCell ref="N9:O9"/>
    <mergeCell ref="Q9:U9"/>
    <mergeCell ref="Z6:AA7"/>
    <mergeCell ref="E1:X1"/>
    <mergeCell ref="E2:X2"/>
    <mergeCell ref="F6:H6"/>
    <mergeCell ref="P6:S6"/>
    <mergeCell ref="T5:U5"/>
    <mergeCell ref="V4:X6"/>
    <mergeCell ref="T4:U4"/>
    <mergeCell ref="Z1:AA5"/>
    <mergeCell ref="F4:H4"/>
    <mergeCell ref="P4:S4"/>
    <mergeCell ref="F5:H5"/>
    <mergeCell ref="P5:S5"/>
    <mergeCell ref="I4:N4"/>
    <mergeCell ref="I5:N5"/>
  </mergeCells>
  <printOptions horizontalCentered="1"/>
  <pageMargins left="0.5118110236220472" right="0.5118110236220472" top="0.16" bottom="0.19" header="0.5118110236220472" footer="0.5"/>
  <pageSetup fitToHeight="1" fitToWidth="1" horizontalDpi="300" verticalDpi="300" orientation="landscape" paperSize="9" scale="75" r:id="rId2"/>
  <ignoredErrors>
    <ignoredError sqref="A9:B9 A16:B16 E16:P16 J4:N4 A17:B18 A10:B15 E10:P15 E17:P17 V9 V16 V10:V15 V17 E9:P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14" sqref="C14"/>
    </sheetView>
  </sheetViews>
  <sheetFormatPr defaultColWidth="11.421875" defaultRowHeight="12.75"/>
  <cols>
    <col min="1" max="1" width="29.28125" style="1" customWidth="1"/>
    <col min="2" max="2" width="25.140625" style="1" customWidth="1"/>
    <col min="3" max="4" width="10.7109375" style="1" customWidth="1"/>
    <col min="5" max="5" width="11.7109375" style="1" customWidth="1"/>
    <col min="6" max="6" width="12.57421875" style="1" customWidth="1"/>
    <col min="7" max="7" width="10.7109375" style="1" customWidth="1"/>
    <col min="8" max="8" width="10.7109375" style="1" hidden="1" customWidth="1"/>
    <col min="9" max="17" width="10.7109375" style="1" customWidth="1"/>
    <col min="18" max="18" width="9.8515625" style="1" customWidth="1"/>
    <col min="19" max="19" width="9.00390625" style="1" customWidth="1"/>
    <col min="20" max="20" width="11.57421875" style="1" customWidth="1"/>
    <col min="21" max="21" width="46.28125" style="1" customWidth="1"/>
    <col min="22" max="24" width="11.57421875" style="1" customWidth="1"/>
    <col min="25" max="16384" width="11.57421875" style="1" customWidth="1"/>
  </cols>
  <sheetData>
    <row r="1" spans="1:24" ht="27" customHeight="1">
      <c r="A1" s="445" t="s">
        <v>0</v>
      </c>
      <c r="B1" s="447"/>
      <c r="C1" s="447"/>
      <c r="D1" s="447"/>
      <c r="E1" s="447"/>
      <c r="F1" s="447"/>
      <c r="G1" s="248"/>
      <c r="H1" s="507" t="s">
        <v>155</v>
      </c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229"/>
      <c r="U1" s="230"/>
      <c r="V1" s="230"/>
      <c r="W1" s="230"/>
      <c r="X1" s="230"/>
    </row>
    <row r="2" spans="1:24" ht="15" customHeight="1">
      <c r="A2" s="446" t="s">
        <v>150</v>
      </c>
      <c r="B2" s="447"/>
      <c r="C2" s="447"/>
      <c r="D2" s="447"/>
      <c r="E2" s="447"/>
      <c r="F2" s="447"/>
      <c r="G2" s="147"/>
      <c r="H2" s="508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230"/>
      <c r="U2" s="230"/>
      <c r="V2" s="230"/>
      <c r="W2" s="230"/>
      <c r="X2" s="230"/>
    </row>
    <row r="3" spans="2:24" ht="9" customHeight="1">
      <c r="B3" s="2"/>
      <c r="C3" s="2"/>
      <c r="D3" s="2"/>
      <c r="E3" s="2"/>
      <c r="F3" s="2"/>
      <c r="G3" s="2"/>
      <c r="H3" s="50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30"/>
      <c r="U3" s="230"/>
      <c r="V3" s="230"/>
      <c r="W3" s="230"/>
      <c r="X3" s="230"/>
    </row>
    <row r="4" spans="2:24" ht="15" customHeight="1">
      <c r="B4" s="242" t="s">
        <v>151</v>
      </c>
      <c r="C4" s="243">
        <f>'Compte-rendu'!$R$31</f>
      </c>
      <c r="D4" s="244"/>
      <c r="E4" s="245"/>
      <c r="F4" s="193"/>
      <c r="G4" s="193"/>
      <c r="H4" s="508"/>
      <c r="I4" s="193"/>
      <c r="J4" s="61"/>
      <c r="K4" s="61"/>
      <c r="L4" s="61"/>
      <c r="M4" s="233"/>
      <c r="N4" s="13"/>
      <c r="O4" s="193"/>
      <c r="P4" s="234"/>
      <c r="Q4" s="234"/>
      <c r="R4" s="234"/>
      <c r="S4" s="33"/>
      <c r="T4" s="230"/>
      <c r="U4" s="230"/>
      <c r="V4" s="230"/>
      <c r="W4" s="230"/>
      <c r="X4" s="230"/>
    </row>
    <row r="5" spans="2:24" ht="15" customHeight="1">
      <c r="B5" s="246" t="s">
        <v>10</v>
      </c>
      <c r="C5" s="509">
        <f>IF('Compte-rendu'!C$24&lt;&gt;"",'Compte-rendu'!C$24,"")</f>
      </c>
      <c r="D5" s="510"/>
      <c r="E5" s="511"/>
      <c r="F5" s="193"/>
      <c r="G5" s="193"/>
      <c r="H5" s="508"/>
      <c r="I5" s="193"/>
      <c r="J5" s="61"/>
      <c r="K5" s="61"/>
      <c r="L5" s="61"/>
      <c r="M5" s="233"/>
      <c r="N5" s="13"/>
      <c r="O5" s="193"/>
      <c r="P5" s="234"/>
      <c r="Q5" s="234"/>
      <c r="R5" s="234"/>
      <c r="S5" s="33"/>
      <c r="T5" s="230"/>
      <c r="U5" s="230"/>
      <c r="V5" s="230"/>
      <c r="W5" s="230"/>
      <c r="X5" s="230"/>
    </row>
    <row r="6" spans="1:24" ht="15" customHeight="1">
      <c r="A6" s="9"/>
      <c r="B6" s="246" t="s">
        <v>11</v>
      </c>
      <c r="C6" s="512"/>
      <c r="D6" s="513"/>
      <c r="E6" s="514"/>
      <c r="F6" s="193"/>
      <c r="G6" s="193"/>
      <c r="H6" s="508"/>
      <c r="I6" s="193"/>
      <c r="J6" s="61"/>
      <c r="K6" s="61"/>
      <c r="L6" s="61"/>
      <c r="M6" s="232"/>
      <c r="N6" s="193"/>
      <c r="O6" s="232"/>
      <c r="P6" s="234"/>
      <c r="Q6" s="234"/>
      <c r="R6" s="234"/>
      <c r="S6" s="232"/>
      <c r="T6" s="13"/>
      <c r="U6" s="13"/>
      <c r="V6" s="13"/>
      <c r="W6" s="13"/>
      <c r="X6" s="13"/>
    </row>
    <row r="7" spans="1:24" ht="15" customHeight="1">
      <c r="A7" s="9"/>
      <c r="B7" s="236"/>
      <c r="C7" s="176"/>
      <c r="D7" s="252"/>
      <c r="E7" s="252"/>
      <c r="F7" s="193"/>
      <c r="G7" s="193"/>
      <c r="H7" s="238"/>
      <c r="I7" s="193"/>
      <c r="J7" s="61"/>
      <c r="K7" s="61"/>
      <c r="L7" s="61"/>
      <c r="M7" s="232"/>
      <c r="N7" s="193"/>
      <c r="O7" s="232"/>
      <c r="P7" s="234"/>
      <c r="Q7" s="234"/>
      <c r="R7" s="234"/>
      <c r="S7" s="232"/>
      <c r="T7" s="13"/>
      <c r="U7" s="13"/>
      <c r="V7" s="13"/>
      <c r="W7" s="13"/>
      <c r="X7" s="13"/>
    </row>
    <row r="8" spans="2:24" ht="15" customHeight="1">
      <c r="B8" s="247" t="s">
        <v>152</v>
      </c>
      <c r="C8" s="256">
        <v>2</v>
      </c>
      <c r="D8" s="249"/>
      <c r="E8" s="62"/>
      <c r="F8" s="193"/>
      <c r="G8" s="193"/>
      <c r="H8" s="238"/>
      <c r="I8" s="193"/>
      <c r="J8" s="61"/>
      <c r="K8" s="61"/>
      <c r="L8" s="61"/>
      <c r="M8" s="233"/>
      <c r="N8" s="193"/>
      <c r="O8" s="193"/>
      <c r="P8" s="234"/>
      <c r="Q8" s="234"/>
      <c r="R8" s="234"/>
      <c r="S8" s="233"/>
      <c r="T8" s="17"/>
      <c r="U8" s="13"/>
      <c r="V8" s="13"/>
      <c r="W8" s="13"/>
      <c r="X8" s="13"/>
    </row>
    <row r="9" spans="2:24" ht="15" customHeight="1">
      <c r="B9" s="247" t="s">
        <v>153</v>
      </c>
      <c r="C9" s="257">
        <v>0.041666666666666664</v>
      </c>
      <c r="D9" s="249"/>
      <c r="E9" s="62"/>
      <c r="F9" s="193"/>
      <c r="G9" s="193"/>
      <c r="H9" s="237" t="e">
        <f>INDEX(C13:C52,H12,1)</f>
        <v>#N/A</v>
      </c>
      <c r="I9" s="193"/>
      <c r="J9" s="61"/>
      <c r="K9" s="61"/>
      <c r="L9" s="61"/>
      <c r="M9" s="233"/>
      <c r="N9" s="193"/>
      <c r="O9" s="193"/>
      <c r="P9" s="234"/>
      <c r="Q9" s="234"/>
      <c r="R9" s="234"/>
      <c r="S9" s="233"/>
      <c r="T9" s="17"/>
      <c r="U9" s="13"/>
      <c r="V9" s="13"/>
      <c r="W9" s="13"/>
      <c r="X9" s="13"/>
    </row>
    <row r="10" spans="2:24" ht="15" customHeight="1">
      <c r="B10" s="247" t="s">
        <v>154</v>
      </c>
      <c r="C10" s="253">
        <f>IF(C53&gt;0,INT((C9-0.00694444444444444)/H9),"")</f>
      </c>
      <c r="D10" s="249"/>
      <c r="E10" s="62"/>
      <c r="F10" s="193"/>
      <c r="G10" s="193"/>
      <c r="H10" s="238"/>
      <c r="I10" s="193"/>
      <c r="J10" s="61"/>
      <c r="K10" s="61"/>
      <c r="L10" s="61"/>
      <c r="M10" s="233"/>
      <c r="N10" s="193"/>
      <c r="O10" s="193"/>
      <c r="P10" s="234"/>
      <c r="Q10" s="234"/>
      <c r="R10" s="234"/>
      <c r="S10" s="233"/>
      <c r="T10" s="17"/>
      <c r="U10" s="13"/>
      <c r="V10" s="13"/>
      <c r="W10" s="13"/>
      <c r="X10" s="13"/>
    </row>
    <row r="11" spans="6:24" ht="15" customHeight="1">
      <c r="F11" s="10"/>
      <c r="G11" s="10"/>
      <c r="H11" s="239"/>
      <c r="I11" s="10"/>
      <c r="J11" s="10"/>
      <c r="K11" s="10"/>
      <c r="T11" s="13"/>
      <c r="U11" s="13"/>
      <c r="V11" s="13"/>
      <c r="W11" s="13"/>
      <c r="X11" s="13"/>
    </row>
    <row r="12" spans="1:24" ht="27" customHeight="1">
      <c r="A12" s="291" t="s">
        <v>16</v>
      </c>
      <c r="B12" s="291" t="s">
        <v>17</v>
      </c>
      <c r="C12" s="292" t="s">
        <v>147</v>
      </c>
      <c r="D12" s="293" t="s">
        <v>148</v>
      </c>
      <c r="E12" s="292" t="s">
        <v>149</v>
      </c>
      <c r="F12" s="294" t="s">
        <v>157</v>
      </c>
      <c r="G12" s="219"/>
      <c r="H12" s="240" t="e">
        <f>IF(C$53&lt;4,MATCH(C$53,D13:D52,0),IF(C$53&lt;8,MATCH(3,D13:D52,0),MATCH(5,D13:D52,0)))</f>
        <v>#N/A</v>
      </c>
      <c r="I12" s="219"/>
      <c r="J12" s="219"/>
      <c r="K12" s="219"/>
      <c r="L12" s="219"/>
      <c r="M12" s="219"/>
      <c r="N12" s="13"/>
      <c r="O12" s="220"/>
      <c r="P12" s="219"/>
      <c r="Q12" s="219"/>
      <c r="R12" s="219"/>
      <c r="S12" s="219"/>
      <c r="T12" s="17"/>
      <c r="U12" s="222"/>
      <c r="V12" s="220"/>
      <c r="W12" s="220"/>
      <c r="X12" s="220"/>
    </row>
    <row r="13" spans="1:24" ht="19.5" customHeight="1">
      <c r="A13" s="300"/>
      <c r="B13" s="300"/>
      <c r="C13" s="307"/>
      <c r="D13" s="301"/>
      <c r="E13" s="285"/>
      <c r="F13" s="302"/>
      <c r="G13" s="254"/>
      <c r="H13" s="255">
        <f>IF(C13&lt;&gt;"",RANK(C13,(C$13:C$52),1)*C$53+COUNTIF(C13:C$52,C13)-1,"")</f>
      </c>
      <c r="I13" s="235"/>
      <c r="J13" s="254"/>
      <c r="K13" s="254"/>
      <c r="L13" s="235"/>
      <c r="M13" s="12"/>
      <c r="N13" s="17"/>
      <c r="O13" s="17"/>
      <c r="P13" s="60"/>
      <c r="Q13" s="17"/>
      <c r="R13" s="221"/>
      <c r="S13" s="221"/>
      <c r="T13" s="223"/>
      <c r="U13" s="224"/>
      <c r="V13" s="224"/>
      <c r="W13" s="224"/>
      <c r="X13" s="224"/>
    </row>
    <row r="14" spans="1:24" ht="19.5" customHeight="1">
      <c r="A14" s="300" t="s">
        <v>194</v>
      </c>
      <c r="B14" s="300" t="s">
        <v>196</v>
      </c>
      <c r="C14" s="309"/>
      <c r="D14" s="311"/>
      <c r="E14" s="285"/>
      <c r="F14" s="302"/>
      <c r="G14" s="254"/>
      <c r="H14" s="255">
        <f>IF(C14&lt;&gt;"",RANK(C14,(C$13:C$52),1)*C$53+COUNTIF(C14:C$52,C14)-1,"")</f>
      </c>
      <c r="I14" s="235"/>
      <c r="J14" s="254"/>
      <c r="K14" s="254"/>
      <c r="L14" s="235"/>
      <c r="M14" s="12"/>
      <c r="N14" s="17"/>
      <c r="O14" s="17"/>
      <c r="P14" s="60"/>
      <c r="Q14" s="17"/>
      <c r="R14" s="221"/>
      <c r="S14" s="221"/>
      <c r="T14" s="223"/>
      <c r="U14" s="224"/>
      <c r="V14" s="224"/>
      <c r="W14" s="224"/>
      <c r="X14" s="224"/>
    </row>
    <row r="15" spans="1:24" ht="19.5" customHeight="1">
      <c r="A15" s="300" t="s">
        <v>197</v>
      </c>
      <c r="B15" s="300" t="s">
        <v>198</v>
      </c>
      <c r="C15" s="310"/>
      <c r="D15" s="301">
        <f aca="true" t="shared" si="0" ref="D15:D52">IF(C15&lt;&gt;"",RANK(H15,(H$13:H$52),1),"")</f>
      </c>
      <c r="E15" s="285"/>
      <c r="F15" s="302"/>
      <c r="G15" s="254"/>
      <c r="H15" s="255">
        <f>IF(C15&lt;&gt;"",RANK(C15,(C$13:C$52),1)*C$53+COUNTIF(C15:C$52,C15)-1,"")</f>
      </c>
      <c r="I15" s="235"/>
      <c r="J15" s="254"/>
      <c r="K15" s="254"/>
      <c r="L15" s="235"/>
      <c r="M15" s="12"/>
      <c r="N15" s="17"/>
      <c r="O15" s="17"/>
      <c r="P15" s="60"/>
      <c r="Q15" s="17"/>
      <c r="R15" s="221"/>
      <c r="S15" s="221"/>
      <c r="T15" s="223"/>
      <c r="U15" s="224"/>
      <c r="V15" s="224"/>
      <c r="W15" s="224"/>
      <c r="X15" s="224"/>
    </row>
    <row r="16" spans="1:24" ht="19.5" customHeight="1">
      <c r="A16" s="300" t="s">
        <v>194</v>
      </c>
      <c r="B16" s="300" t="s">
        <v>195</v>
      </c>
      <c r="C16" s="310"/>
      <c r="D16" s="301">
        <f t="shared" si="0"/>
      </c>
      <c r="E16" s="285"/>
      <c r="F16" s="302"/>
      <c r="G16" s="254"/>
      <c r="H16" s="255">
        <f>IF(C16&lt;&gt;"",RANK(C16,(C$13:C$52),1)*C$53+COUNTIF(C16:C$52,C16)-1,"")</f>
      </c>
      <c r="I16" s="235"/>
      <c r="J16" s="254"/>
      <c r="K16" s="254"/>
      <c r="L16" s="235"/>
      <c r="M16" s="12"/>
      <c r="N16" s="17"/>
      <c r="O16" s="17"/>
      <c r="P16" s="60"/>
      <c r="Q16" s="17"/>
      <c r="R16" s="221"/>
      <c r="S16" s="221"/>
      <c r="T16" s="223"/>
      <c r="U16" s="224"/>
      <c r="V16" s="224"/>
      <c r="W16" s="224"/>
      <c r="X16" s="224"/>
    </row>
    <row r="17" spans="1:24" ht="19.5" customHeight="1">
      <c r="A17" s="300" t="e">
        <f>IF('Fiche résultats'!#REF!&lt;&gt;"",'Fiche résultats'!#REF!,"")</f>
        <v>#REF!</v>
      </c>
      <c r="B17" s="300" t="e">
        <f>IF('Fiche résultats'!#REF!&lt;&gt;"",'Fiche résultats'!#REF!,"")</f>
        <v>#REF!</v>
      </c>
      <c r="C17" s="285"/>
      <c r="D17" s="301">
        <f t="shared" si="0"/>
      </c>
      <c r="E17" s="285"/>
      <c r="F17" s="302"/>
      <c r="G17" s="254"/>
      <c r="H17" s="255">
        <f>IF(C17&lt;&gt;"",RANK(C17,(C$13:C$52),1)*C$53+COUNTIF(C17:C$52,C17)-1,"")</f>
      </c>
      <c r="I17" s="235"/>
      <c r="J17" s="254"/>
      <c r="K17" s="254"/>
      <c r="L17" s="235"/>
      <c r="M17" s="12"/>
      <c r="N17" s="12"/>
      <c r="O17" s="12"/>
      <c r="P17" s="60"/>
      <c r="Q17" s="17"/>
      <c r="R17" s="221"/>
      <c r="S17" s="221"/>
      <c r="T17" s="223"/>
      <c r="U17" s="224"/>
      <c r="V17" s="224"/>
      <c r="W17" s="224"/>
      <c r="X17" s="224"/>
    </row>
    <row r="18" spans="1:24" ht="19.5" customHeight="1">
      <c r="A18" s="300"/>
      <c r="B18" s="300"/>
      <c r="C18" s="285"/>
      <c r="D18" s="301">
        <f t="shared" si="0"/>
      </c>
      <c r="E18" s="285"/>
      <c r="F18" s="302"/>
      <c r="G18" s="254"/>
      <c r="H18" s="255">
        <f>IF(C18&lt;&gt;"",RANK(C18,(C$13:C$52),1)*C$53+COUNTIF(C18:C$52,C18)-1,"")</f>
      </c>
      <c r="I18" s="235"/>
      <c r="J18" s="254"/>
      <c r="K18" s="254"/>
      <c r="L18" s="235"/>
      <c r="M18" s="12"/>
      <c r="N18" s="12"/>
      <c r="O18" s="12"/>
      <c r="P18" s="60"/>
      <c r="Q18" s="17"/>
      <c r="R18" s="221"/>
      <c r="S18" s="221"/>
      <c r="T18" s="223"/>
      <c r="U18" s="224"/>
      <c r="V18" s="224"/>
      <c r="W18" s="224"/>
      <c r="X18" s="224"/>
    </row>
    <row r="19" spans="1:24" ht="19.5" customHeight="1">
      <c r="A19" s="300">
        <f>IF('Fiche résultats'!C15&lt;&gt;"",'Fiche résultats'!C15,"")</f>
      </c>
      <c r="B19" s="300">
        <f>IF('Fiche résultats'!E15&lt;&gt;"",'Fiche résultats'!E15,"")</f>
      </c>
      <c r="C19" s="285"/>
      <c r="D19" s="301">
        <f t="shared" si="0"/>
      </c>
      <c r="E19" s="285"/>
      <c r="F19" s="302"/>
      <c r="G19" s="254"/>
      <c r="H19" s="255">
        <f>IF(C19&lt;&gt;"",RANK(C19,(C$13:C$52),1)*C$53+COUNTIF(C19:C$52,C19)-1,"")</f>
      </c>
      <c r="I19" s="235"/>
      <c r="J19" s="254"/>
      <c r="K19" s="254"/>
      <c r="L19" s="235"/>
      <c r="M19" s="12"/>
      <c r="N19" s="17"/>
      <c r="O19" s="17"/>
      <c r="P19" s="60"/>
      <c r="Q19" s="17"/>
      <c r="R19" s="221"/>
      <c r="S19" s="221"/>
      <c r="T19" s="223"/>
      <c r="U19" s="224"/>
      <c r="V19" s="224"/>
      <c r="W19" s="224"/>
      <c r="X19" s="224"/>
    </row>
    <row r="20" spans="1:24" ht="19.5" customHeight="1">
      <c r="A20" s="300">
        <f>IF('Fiche résultats'!C16&lt;&gt;"",'Fiche résultats'!C16,"")</f>
      </c>
      <c r="B20" s="300">
        <f>IF('Fiche résultats'!E16&lt;&gt;"",'Fiche résultats'!E16,"")</f>
      </c>
      <c r="C20" s="285"/>
      <c r="D20" s="301">
        <f t="shared" si="0"/>
      </c>
      <c r="E20" s="285"/>
      <c r="F20" s="302"/>
      <c r="G20" s="254"/>
      <c r="H20" s="255">
        <f>IF(C20&lt;&gt;"",RANK(C20,(C$13:C$52),1)*C$53+COUNTIF(C20:C$52,C20)-1,"")</f>
      </c>
      <c r="I20" s="235"/>
      <c r="J20" s="254"/>
      <c r="K20" s="254"/>
      <c r="L20" s="235"/>
      <c r="M20" s="12"/>
      <c r="N20" s="17"/>
      <c r="O20" s="17"/>
      <c r="P20" s="60"/>
      <c r="Q20" s="17"/>
      <c r="R20" s="221"/>
      <c r="S20" s="221"/>
      <c r="T20" s="223"/>
      <c r="U20" s="224"/>
      <c r="V20" s="224"/>
      <c r="W20" s="224"/>
      <c r="X20" s="224"/>
    </row>
    <row r="21" spans="1:24" ht="19.5" customHeight="1">
      <c r="A21" s="300">
        <f>IF('Fiche résultats'!C17&lt;&gt;"",'Fiche résultats'!C17,"")</f>
      </c>
      <c r="B21" s="300">
        <f>IF('Fiche résultats'!E17&lt;&gt;"",'Fiche résultats'!E17,"")</f>
      </c>
      <c r="C21" s="285"/>
      <c r="D21" s="301">
        <f t="shared" si="0"/>
      </c>
      <c r="E21" s="285"/>
      <c r="F21" s="302"/>
      <c r="G21" s="254"/>
      <c r="H21" s="255">
        <f>IF(C21&lt;&gt;"",RANK(C21,(C$13:C$52),1)*C$53+COUNTIF(C21:C$52,C21)-1,"")</f>
      </c>
      <c r="I21" s="235"/>
      <c r="J21" s="254"/>
      <c r="K21" s="254"/>
      <c r="L21" s="235"/>
      <c r="M21" s="12"/>
      <c r="N21" s="17"/>
      <c r="O21" s="17"/>
      <c r="P21" s="60"/>
      <c r="Q21" s="17"/>
      <c r="R21" s="221"/>
      <c r="S21" s="221"/>
      <c r="T21" s="223"/>
      <c r="U21" s="224"/>
      <c r="V21" s="224"/>
      <c r="W21" s="224"/>
      <c r="X21" s="224"/>
    </row>
    <row r="22" spans="1:24" ht="19.5" customHeight="1">
      <c r="A22" s="300">
        <f>IF('Fiche résultats'!C18&lt;&gt;"",'Fiche résultats'!C18,"")</f>
      </c>
      <c r="B22" s="300">
        <f>IF('Fiche résultats'!E18&lt;&gt;"",'Fiche résultats'!E18,"")</f>
      </c>
      <c r="C22" s="285"/>
      <c r="D22" s="301">
        <f t="shared" si="0"/>
      </c>
      <c r="E22" s="285"/>
      <c r="F22" s="302"/>
      <c r="G22" s="254"/>
      <c r="H22" s="255">
        <f>IF(C22&lt;&gt;"",RANK(C22,(C$13:C$52),1)*C$53+COUNTIF(C22:C$52,C22)-1,"")</f>
      </c>
      <c r="I22" s="235"/>
      <c r="J22" s="254"/>
      <c r="K22" s="254"/>
      <c r="L22" s="235"/>
      <c r="M22" s="12"/>
      <c r="N22" s="17"/>
      <c r="O22" s="17"/>
      <c r="P22" s="60"/>
      <c r="Q22" s="17"/>
      <c r="R22" s="221"/>
      <c r="S22" s="221"/>
      <c r="T22" s="223"/>
      <c r="U22" s="224"/>
      <c r="V22" s="224"/>
      <c r="W22" s="224"/>
      <c r="X22" s="224"/>
    </row>
    <row r="23" spans="1:24" ht="19.5" customHeight="1">
      <c r="A23" s="300">
        <f>IF('Fiche résultats'!C19&lt;&gt;"",'Fiche résultats'!C19,"")</f>
      </c>
      <c r="B23" s="300">
        <f>IF('Fiche résultats'!E19&lt;&gt;"",'Fiche résultats'!E19,"")</f>
      </c>
      <c r="C23" s="285"/>
      <c r="D23" s="301">
        <f t="shared" si="0"/>
      </c>
      <c r="E23" s="285"/>
      <c r="F23" s="302"/>
      <c r="G23" s="254"/>
      <c r="H23" s="255">
        <f>IF(C23&lt;&gt;"",RANK(C23,(C$13:C$52),1)*C$53+COUNTIF(C23:C$52,C23)-1,"")</f>
      </c>
      <c r="I23" s="235"/>
      <c r="J23" s="254"/>
      <c r="K23" s="254"/>
      <c r="L23" s="235"/>
      <c r="M23" s="12"/>
      <c r="N23" s="17"/>
      <c r="O23" s="17"/>
      <c r="P23" s="60"/>
      <c r="Q23" s="17"/>
      <c r="R23" s="221"/>
      <c r="S23" s="221"/>
      <c r="T23" s="223"/>
      <c r="U23" s="224"/>
      <c r="V23" s="224"/>
      <c r="W23" s="224"/>
      <c r="X23" s="224"/>
    </row>
    <row r="24" spans="1:24" ht="19.5" customHeight="1">
      <c r="A24" s="300">
        <f>IF('Fiche résultats'!C20&lt;&gt;"",'Fiche résultats'!C20,"")</f>
      </c>
      <c r="B24" s="300">
        <f>IF('Fiche résultats'!E20&lt;&gt;"",'Fiche résultats'!E20,"")</f>
      </c>
      <c r="C24" s="285"/>
      <c r="D24" s="301">
        <f t="shared" si="0"/>
      </c>
      <c r="E24" s="285"/>
      <c r="F24" s="302"/>
      <c r="G24" s="254"/>
      <c r="H24" s="255">
        <f>IF(C24&lt;&gt;"",RANK(C24,(C$13:C$52),1)*C$53+COUNTIF(C24:C$52,C24)-1,"")</f>
      </c>
      <c r="I24" s="235"/>
      <c r="J24" s="254"/>
      <c r="K24" s="254"/>
      <c r="L24" s="235"/>
      <c r="M24" s="12"/>
      <c r="N24" s="17"/>
      <c r="O24" s="17"/>
      <c r="P24" s="60"/>
      <c r="Q24" s="17"/>
      <c r="R24" s="221"/>
      <c r="S24" s="221"/>
      <c r="T24" s="223"/>
      <c r="U24" s="224"/>
      <c r="V24" s="224"/>
      <c r="W24" s="224"/>
      <c r="X24" s="224"/>
    </row>
    <row r="25" spans="1:24" ht="19.5" customHeight="1">
      <c r="A25" s="300">
        <f>IF('Fiche résultats'!C21&lt;&gt;"",'Fiche résultats'!C21,"")</f>
      </c>
      <c r="B25" s="300">
        <f>IF('Fiche résultats'!E21&lt;&gt;"",'Fiche résultats'!E21,"")</f>
      </c>
      <c r="C25" s="285"/>
      <c r="D25" s="301">
        <f t="shared" si="0"/>
      </c>
      <c r="E25" s="285"/>
      <c r="F25" s="302"/>
      <c r="G25" s="254"/>
      <c r="H25" s="255">
        <f>IF(C25&lt;&gt;"",RANK(C25,(C$13:C$52),1)*C$53+COUNTIF(C25:C$52,C25)-1,"")</f>
      </c>
      <c r="I25" s="235"/>
      <c r="J25" s="254"/>
      <c r="K25" s="254"/>
      <c r="L25" s="235"/>
      <c r="M25" s="12"/>
      <c r="N25" s="17"/>
      <c r="O25" s="17"/>
      <c r="P25" s="60"/>
      <c r="Q25" s="17"/>
      <c r="R25" s="221"/>
      <c r="S25" s="221"/>
      <c r="T25" s="223"/>
      <c r="U25" s="224"/>
      <c r="V25" s="224"/>
      <c r="W25" s="224"/>
      <c r="X25" s="224"/>
    </row>
    <row r="26" spans="1:24" ht="19.5" customHeight="1">
      <c r="A26" s="300">
        <f>IF('Fiche résultats'!C22&lt;&gt;"",'Fiche résultats'!C22,"")</f>
      </c>
      <c r="B26" s="300">
        <f>IF('Fiche résultats'!E22&lt;&gt;"",'Fiche résultats'!E22,"")</f>
      </c>
      <c r="C26" s="285"/>
      <c r="D26" s="301">
        <f t="shared" si="0"/>
      </c>
      <c r="E26" s="285"/>
      <c r="F26" s="302"/>
      <c r="G26" s="254"/>
      <c r="H26" s="255">
        <f>IF(C26&lt;&gt;"",RANK(C26,(C$13:C$52),1)*C$53+COUNTIF(C26:C$52,C26)-1,"")</f>
      </c>
      <c r="I26" s="235"/>
      <c r="J26" s="254"/>
      <c r="K26" s="254"/>
      <c r="L26" s="235"/>
      <c r="M26" s="12"/>
      <c r="N26" s="17"/>
      <c r="O26" s="17"/>
      <c r="P26" s="60"/>
      <c r="Q26" s="17"/>
      <c r="R26" s="221"/>
      <c r="S26" s="221"/>
      <c r="T26" s="223"/>
      <c r="U26" s="224"/>
      <c r="V26" s="224"/>
      <c r="W26" s="224"/>
      <c r="X26" s="224"/>
    </row>
    <row r="27" spans="1:24" ht="19.5" customHeight="1">
      <c r="A27" s="300">
        <f>IF('Fiche résultats'!C23&lt;&gt;"",'Fiche résultats'!C23,"")</f>
      </c>
      <c r="B27" s="300">
        <f>IF('Fiche résultats'!E23&lt;&gt;"",'Fiche résultats'!E23,"")</f>
      </c>
      <c r="C27" s="285"/>
      <c r="D27" s="301">
        <f t="shared" si="0"/>
      </c>
      <c r="E27" s="285"/>
      <c r="F27" s="302"/>
      <c r="G27" s="254"/>
      <c r="H27" s="255">
        <f>IF(C27&lt;&gt;"",RANK(C27,(C$13:C$52),1)*C$53+COUNTIF(C27:C$52,C27)-1,"")</f>
      </c>
      <c r="I27" s="235"/>
      <c r="J27" s="254"/>
      <c r="K27" s="254"/>
      <c r="L27" s="235"/>
      <c r="M27" s="12"/>
      <c r="N27" s="17"/>
      <c r="O27" s="17"/>
      <c r="P27" s="60"/>
      <c r="Q27" s="17"/>
      <c r="R27" s="221"/>
      <c r="S27" s="221"/>
      <c r="T27" s="223"/>
      <c r="U27" s="224"/>
      <c r="V27" s="224"/>
      <c r="W27" s="224"/>
      <c r="X27" s="224"/>
    </row>
    <row r="28" spans="1:24" ht="19.5" customHeight="1">
      <c r="A28" s="300">
        <f>IF('Fiche résultats'!C24&lt;&gt;"",'Fiche résultats'!C24,"")</f>
      </c>
      <c r="B28" s="300">
        <f>IF('Fiche résultats'!E24&lt;&gt;"",'Fiche résultats'!E24,"")</f>
      </c>
      <c r="C28" s="285"/>
      <c r="D28" s="301">
        <f t="shared" si="0"/>
      </c>
      <c r="E28" s="285"/>
      <c r="F28" s="302"/>
      <c r="G28" s="254"/>
      <c r="H28" s="255">
        <f>IF(C28&lt;&gt;"",RANK(C28,(C$13:C$52),1)*C$53+COUNTIF(C28:C$52,C28)-1,"")</f>
      </c>
      <c r="I28" s="235"/>
      <c r="J28" s="254"/>
      <c r="K28" s="254"/>
      <c r="L28" s="235"/>
      <c r="M28" s="12"/>
      <c r="N28" s="17"/>
      <c r="O28" s="17"/>
      <c r="P28" s="60"/>
      <c r="Q28" s="17"/>
      <c r="R28" s="221"/>
      <c r="S28" s="221"/>
      <c r="T28" s="223"/>
      <c r="U28" s="224"/>
      <c r="V28" s="224"/>
      <c r="W28" s="224"/>
      <c r="X28" s="224"/>
    </row>
    <row r="29" spans="1:24" ht="19.5" customHeight="1">
      <c r="A29" s="300">
        <f>IF('Fiche résultats'!C25&lt;&gt;"",'Fiche résultats'!C25,"")</f>
      </c>
      <c r="B29" s="300">
        <f>IF('Fiche résultats'!E25&lt;&gt;"",'Fiche résultats'!E25,"")</f>
      </c>
      <c r="C29" s="285"/>
      <c r="D29" s="301">
        <f t="shared" si="0"/>
      </c>
      <c r="E29" s="285"/>
      <c r="F29" s="302"/>
      <c r="G29" s="254"/>
      <c r="H29" s="255">
        <f>IF(C29&lt;&gt;"",RANK(C29,(C$13:C$52),1)*C$53+COUNTIF(C29:C$52,C29)-1,"")</f>
      </c>
      <c r="I29" s="235"/>
      <c r="J29" s="254"/>
      <c r="K29" s="254"/>
      <c r="L29" s="235"/>
      <c r="M29" s="12"/>
      <c r="N29" s="17"/>
      <c r="O29" s="17"/>
      <c r="P29" s="60"/>
      <c r="Q29" s="17"/>
      <c r="R29" s="221"/>
      <c r="S29" s="221"/>
      <c r="T29" s="223"/>
      <c r="U29" s="224"/>
      <c r="V29" s="224"/>
      <c r="W29" s="224"/>
      <c r="X29" s="224"/>
    </row>
    <row r="30" spans="1:24" ht="19.5" customHeight="1">
      <c r="A30" s="300">
        <f>IF('Fiche résultats'!C26&lt;&gt;"",'Fiche résultats'!C26,"")</f>
      </c>
      <c r="B30" s="300">
        <f>IF('Fiche résultats'!E26&lt;&gt;"",'Fiche résultats'!E26,"")</f>
      </c>
      <c r="C30" s="285"/>
      <c r="D30" s="301">
        <f t="shared" si="0"/>
      </c>
      <c r="E30" s="285"/>
      <c r="F30" s="302"/>
      <c r="G30" s="254"/>
      <c r="H30" s="255">
        <f>IF(C30&lt;&gt;"",RANK(C30,(C$13:C$52),1)*C$53+COUNTIF(C30:C$52,C30)-1,"")</f>
      </c>
      <c r="I30" s="235"/>
      <c r="J30" s="254"/>
      <c r="K30" s="254"/>
      <c r="L30" s="235"/>
      <c r="M30" s="12"/>
      <c r="N30" s="17"/>
      <c r="O30" s="17"/>
      <c r="P30" s="60"/>
      <c r="Q30" s="17"/>
      <c r="R30" s="221"/>
      <c r="S30" s="221"/>
      <c r="T30" s="223"/>
      <c r="U30" s="224"/>
      <c r="V30" s="224"/>
      <c r="W30" s="224"/>
      <c r="X30" s="224"/>
    </row>
    <row r="31" spans="1:24" ht="19.5" customHeight="1">
      <c r="A31" s="300">
        <f>IF('Fiche résultats'!C27&lt;&gt;"",'Fiche résultats'!C27,"")</f>
      </c>
      <c r="B31" s="300">
        <f>IF('Fiche résultats'!E27&lt;&gt;"",'Fiche résultats'!E27,"")</f>
      </c>
      <c r="C31" s="285"/>
      <c r="D31" s="301">
        <f t="shared" si="0"/>
      </c>
      <c r="E31" s="285"/>
      <c r="F31" s="302"/>
      <c r="G31" s="254"/>
      <c r="H31" s="255">
        <f>IF(C31&lt;&gt;"",RANK(C31,(C$13:C$52),1)*C$53+COUNTIF(C31:C$52,C31)-1,"")</f>
      </c>
      <c r="I31" s="235"/>
      <c r="J31" s="254"/>
      <c r="K31" s="254"/>
      <c r="L31" s="235"/>
      <c r="M31" s="12"/>
      <c r="N31" s="17"/>
      <c r="O31" s="17"/>
      <c r="P31" s="60"/>
      <c r="Q31" s="17"/>
      <c r="R31" s="221"/>
      <c r="S31" s="221"/>
      <c r="T31" s="223"/>
      <c r="U31" s="224"/>
      <c r="V31" s="224"/>
      <c r="W31" s="224"/>
      <c r="X31" s="224"/>
    </row>
    <row r="32" spans="1:24" ht="19.5" customHeight="1">
      <c r="A32" s="300">
        <f>IF('Fiche résultats'!C28&lt;&gt;"",'Fiche résultats'!C28,"")</f>
      </c>
      <c r="B32" s="300">
        <f>IF('Fiche résultats'!E28&lt;&gt;"",'Fiche résultats'!E28,"")</f>
      </c>
      <c r="C32" s="285"/>
      <c r="D32" s="301">
        <f t="shared" si="0"/>
      </c>
      <c r="E32" s="285"/>
      <c r="F32" s="302"/>
      <c r="G32" s="254"/>
      <c r="H32" s="255">
        <f>IF(C32&lt;&gt;"",RANK(C32,(C$13:C$52),1)*C$53+COUNTIF(C32:C$52,C32)-1,"")</f>
      </c>
      <c r="I32" s="235"/>
      <c r="J32" s="254"/>
      <c r="K32" s="254"/>
      <c r="L32" s="235"/>
      <c r="M32" s="12"/>
      <c r="N32" s="17"/>
      <c r="O32" s="17"/>
      <c r="P32" s="60"/>
      <c r="Q32" s="17"/>
      <c r="R32" s="221"/>
      <c r="S32" s="221"/>
      <c r="T32" s="223"/>
      <c r="U32" s="224"/>
      <c r="V32" s="224"/>
      <c r="W32" s="224"/>
      <c r="X32" s="224"/>
    </row>
    <row r="33" spans="1:24" ht="19.5" customHeight="1">
      <c r="A33" s="300">
        <f>IF('Fiche résultats'!C29&lt;&gt;"",'Fiche résultats'!C29,"")</f>
      </c>
      <c r="B33" s="300">
        <f>IF('Fiche résultats'!E29&lt;&gt;"",'Fiche résultats'!E29,"")</f>
      </c>
      <c r="C33" s="285"/>
      <c r="D33" s="301">
        <f t="shared" si="0"/>
      </c>
      <c r="E33" s="285"/>
      <c r="F33" s="302"/>
      <c r="G33" s="254"/>
      <c r="H33" s="255">
        <f>IF(C33&lt;&gt;"",RANK(C33,(C$13:C$52),1)*C$53+COUNTIF(C33:C$52,C33)-1,"")</f>
      </c>
      <c r="I33" s="235"/>
      <c r="J33" s="254"/>
      <c r="K33" s="254"/>
      <c r="L33" s="235"/>
      <c r="M33" s="12"/>
      <c r="N33" s="17"/>
      <c r="O33" s="17"/>
      <c r="P33" s="60"/>
      <c r="Q33" s="17"/>
      <c r="R33" s="221"/>
      <c r="S33" s="221"/>
      <c r="T33" s="223"/>
      <c r="U33" s="224"/>
      <c r="V33" s="224"/>
      <c r="W33" s="224"/>
      <c r="X33" s="224"/>
    </row>
    <row r="34" spans="1:24" ht="19.5" customHeight="1">
      <c r="A34" s="300">
        <f>IF('Fiche résultats'!C30&lt;&gt;"",'Fiche résultats'!C30,"")</f>
      </c>
      <c r="B34" s="300">
        <f>IF('Fiche résultats'!E30&lt;&gt;"",'Fiche résultats'!E30,"")</f>
      </c>
      <c r="C34" s="285"/>
      <c r="D34" s="301">
        <f t="shared" si="0"/>
      </c>
      <c r="E34" s="285"/>
      <c r="F34" s="302"/>
      <c r="G34" s="254"/>
      <c r="H34" s="255">
        <f>IF(C34&lt;&gt;"",RANK(C34,(C$13:C$52),1)*C$53+COUNTIF(C34:C$52,C34)-1,"")</f>
      </c>
      <c r="I34" s="235"/>
      <c r="J34" s="254"/>
      <c r="K34" s="254"/>
      <c r="L34" s="235"/>
      <c r="M34" s="12"/>
      <c r="N34" s="17"/>
      <c r="O34" s="17"/>
      <c r="P34" s="60"/>
      <c r="Q34" s="17"/>
      <c r="R34" s="221"/>
      <c r="S34" s="221"/>
      <c r="T34" s="223"/>
      <c r="U34" s="224"/>
      <c r="V34" s="224"/>
      <c r="W34" s="224"/>
      <c r="X34" s="224"/>
    </row>
    <row r="35" spans="1:24" ht="19.5" customHeight="1">
      <c r="A35" s="300">
        <f>IF('Fiche résultats'!C31&lt;&gt;"",'Fiche résultats'!C31,"")</f>
      </c>
      <c r="B35" s="300">
        <f>IF('Fiche résultats'!E31&lt;&gt;"",'Fiche résultats'!E31,"")</f>
      </c>
      <c r="C35" s="285"/>
      <c r="D35" s="301">
        <f t="shared" si="0"/>
      </c>
      <c r="E35" s="285"/>
      <c r="F35" s="302"/>
      <c r="G35" s="254"/>
      <c r="H35" s="255">
        <f>IF(C35&lt;&gt;"",RANK(C35,(C$13:C$52),1)*C$53+COUNTIF(C35:C$52,C35)-1,"")</f>
      </c>
      <c r="I35" s="235"/>
      <c r="J35" s="254"/>
      <c r="K35" s="254"/>
      <c r="L35" s="235"/>
      <c r="M35" s="12"/>
      <c r="N35" s="17"/>
      <c r="O35" s="17"/>
      <c r="P35" s="60"/>
      <c r="Q35" s="17"/>
      <c r="R35" s="221"/>
      <c r="S35" s="221"/>
      <c r="T35" s="223"/>
      <c r="U35" s="224"/>
      <c r="V35" s="224"/>
      <c r="W35" s="224"/>
      <c r="X35" s="224"/>
    </row>
    <row r="36" spans="1:24" ht="19.5" customHeight="1">
      <c r="A36" s="300">
        <f>IF('Fiche résultats'!C32&lt;&gt;"",'Fiche résultats'!C32,"")</f>
      </c>
      <c r="B36" s="300">
        <f>IF('Fiche résultats'!E32&lt;&gt;"",'Fiche résultats'!E32,"")</f>
      </c>
      <c r="C36" s="285"/>
      <c r="D36" s="301">
        <f t="shared" si="0"/>
      </c>
      <c r="E36" s="285"/>
      <c r="F36" s="302"/>
      <c r="G36" s="254"/>
      <c r="H36" s="255">
        <f>IF(C36&lt;&gt;"",RANK(C36,(C$13:C$52),1)*C$53+COUNTIF(C36:C$52,C36)-1,"")</f>
      </c>
      <c r="I36" s="235"/>
      <c r="J36" s="254"/>
      <c r="K36" s="254"/>
      <c r="L36" s="235"/>
      <c r="M36" s="12"/>
      <c r="N36" s="17"/>
      <c r="O36" s="17"/>
      <c r="P36" s="60"/>
      <c r="Q36" s="17"/>
      <c r="R36" s="221"/>
      <c r="S36" s="221"/>
      <c r="T36" s="223"/>
      <c r="U36" s="224"/>
      <c r="V36" s="224"/>
      <c r="W36" s="224"/>
      <c r="X36" s="224"/>
    </row>
    <row r="37" spans="1:24" ht="19.5" customHeight="1">
      <c r="A37" s="300">
        <f>IF('Fiche résultats'!C33&lt;&gt;"",'Fiche résultats'!C33,"")</f>
      </c>
      <c r="B37" s="300">
        <f>IF('Fiche résultats'!E33&lt;&gt;"",'Fiche résultats'!E33,"")</f>
      </c>
      <c r="C37" s="285"/>
      <c r="D37" s="301">
        <f t="shared" si="0"/>
      </c>
      <c r="E37" s="285"/>
      <c r="F37" s="302"/>
      <c r="G37" s="254"/>
      <c r="H37" s="255">
        <f>IF(C37&lt;&gt;"",RANK(C37,(C$13:C$52),1)*C$53+COUNTIF(C37:C$52,C37)-1,"")</f>
      </c>
      <c r="I37" s="235"/>
      <c r="J37" s="254"/>
      <c r="K37" s="254"/>
      <c r="L37" s="235"/>
      <c r="M37" s="12"/>
      <c r="N37" s="17"/>
      <c r="O37" s="17"/>
      <c r="P37" s="60"/>
      <c r="Q37" s="17"/>
      <c r="R37" s="221"/>
      <c r="S37" s="221"/>
      <c r="T37" s="223"/>
      <c r="U37" s="224"/>
      <c r="V37" s="224"/>
      <c r="W37" s="224"/>
      <c r="X37" s="224"/>
    </row>
    <row r="38" spans="1:24" ht="19.5" customHeight="1">
      <c r="A38" s="300">
        <f>IF('Fiche résultats'!C34&lt;&gt;"",'Fiche résultats'!C34,"")</f>
      </c>
      <c r="B38" s="300">
        <f>IF('Fiche résultats'!E34&lt;&gt;"",'Fiche résultats'!E34,"")</f>
      </c>
      <c r="C38" s="285"/>
      <c r="D38" s="301">
        <f t="shared" si="0"/>
      </c>
      <c r="E38" s="285"/>
      <c r="F38" s="302"/>
      <c r="G38" s="254"/>
      <c r="H38" s="255">
        <f>IF(C38&lt;&gt;"",RANK(C38,(C$13:C$52),1)*C$53+COUNTIF(C38:C$52,C38)-1,"")</f>
      </c>
      <c r="I38" s="235"/>
      <c r="J38" s="254"/>
      <c r="K38" s="254"/>
      <c r="L38" s="235"/>
      <c r="M38" s="12"/>
      <c r="N38" s="17"/>
      <c r="O38" s="17"/>
      <c r="P38" s="60"/>
      <c r="Q38" s="17"/>
      <c r="R38" s="221"/>
      <c r="S38" s="221"/>
      <c r="T38" s="223"/>
      <c r="U38" s="224"/>
      <c r="V38" s="224"/>
      <c r="W38" s="224"/>
      <c r="X38" s="224"/>
    </row>
    <row r="39" spans="1:24" ht="19.5" customHeight="1">
      <c r="A39" s="300">
        <f>IF('Fiche résultats'!C35&lt;&gt;"",'Fiche résultats'!C35,"")</f>
      </c>
      <c r="B39" s="300">
        <f>IF('Fiche résultats'!E35&lt;&gt;"",'Fiche résultats'!E35,"")</f>
      </c>
      <c r="C39" s="285"/>
      <c r="D39" s="301">
        <f t="shared" si="0"/>
      </c>
      <c r="E39" s="285"/>
      <c r="F39" s="302"/>
      <c r="G39" s="254"/>
      <c r="H39" s="255">
        <f>IF(C39&lt;&gt;"",RANK(C39,(C$13:C$52),1)*C$53+COUNTIF(C39:C$52,C39)-1,"")</f>
      </c>
      <c r="I39" s="235"/>
      <c r="J39" s="254"/>
      <c r="K39" s="254"/>
      <c r="L39" s="235"/>
      <c r="M39" s="12"/>
      <c r="N39" s="17"/>
      <c r="O39" s="17"/>
      <c r="P39" s="60"/>
      <c r="Q39" s="17"/>
      <c r="R39" s="221"/>
      <c r="S39" s="221"/>
      <c r="T39" s="223"/>
      <c r="U39" s="224"/>
      <c r="V39" s="224"/>
      <c r="W39" s="224"/>
      <c r="X39" s="224"/>
    </row>
    <row r="40" spans="1:24" ht="19.5" customHeight="1">
      <c r="A40" s="300">
        <f>IF('Fiche résultats'!C36&lt;&gt;"",'Fiche résultats'!C36,"")</f>
      </c>
      <c r="B40" s="300">
        <f>IF('Fiche résultats'!E36&lt;&gt;"",'Fiche résultats'!E36,"")</f>
      </c>
      <c r="C40" s="285"/>
      <c r="D40" s="301">
        <f t="shared" si="0"/>
      </c>
      <c r="E40" s="285"/>
      <c r="F40" s="302"/>
      <c r="G40" s="254"/>
      <c r="H40" s="255">
        <f>IF(C40&lt;&gt;"",RANK(C40,(C$13:C$52),1)*C$53+COUNTIF(C40:C$52,C40)-1,"")</f>
      </c>
      <c r="I40" s="235"/>
      <c r="J40" s="254"/>
      <c r="K40" s="254"/>
      <c r="L40" s="235"/>
      <c r="M40" s="12"/>
      <c r="N40" s="17"/>
      <c r="O40" s="17"/>
      <c r="P40" s="60"/>
      <c r="Q40" s="17"/>
      <c r="R40" s="221"/>
      <c r="S40" s="221"/>
      <c r="T40" s="223"/>
      <c r="U40" s="224"/>
      <c r="V40" s="224"/>
      <c r="W40" s="224"/>
      <c r="X40" s="224"/>
    </row>
    <row r="41" spans="1:24" ht="19.5" customHeight="1">
      <c r="A41" s="300">
        <f>IF('Fiche résultats'!C37&lt;&gt;"",'Fiche résultats'!C37,"")</f>
      </c>
      <c r="B41" s="300">
        <f>IF('Fiche résultats'!E37&lt;&gt;"",'Fiche résultats'!E37,"")</f>
      </c>
      <c r="C41" s="285"/>
      <c r="D41" s="301">
        <f t="shared" si="0"/>
      </c>
      <c r="E41" s="285"/>
      <c r="F41" s="302"/>
      <c r="G41" s="254"/>
      <c r="H41" s="255">
        <f>IF(C41&lt;&gt;"",RANK(C41,(C$13:C$52),1)*C$53+COUNTIF(C41:C$52,C41)-1,"")</f>
      </c>
      <c r="I41" s="235"/>
      <c r="J41" s="254"/>
      <c r="K41" s="254"/>
      <c r="L41" s="235"/>
      <c r="M41" s="12"/>
      <c r="N41" s="17"/>
      <c r="O41" s="17"/>
      <c r="P41" s="60"/>
      <c r="Q41" s="17"/>
      <c r="R41" s="221"/>
      <c r="S41" s="221"/>
      <c r="T41" s="223"/>
      <c r="U41" s="224"/>
      <c r="V41" s="224"/>
      <c r="W41" s="224"/>
      <c r="X41" s="224"/>
    </row>
    <row r="42" spans="1:24" ht="19.5" customHeight="1">
      <c r="A42" s="300">
        <f>IF('Fiche résultats'!C38&lt;&gt;"",'Fiche résultats'!C38,"")</f>
      </c>
      <c r="B42" s="300">
        <f>IF('Fiche résultats'!E38&lt;&gt;"",'Fiche résultats'!E38,"")</f>
      </c>
      <c r="C42" s="285"/>
      <c r="D42" s="301">
        <f t="shared" si="0"/>
      </c>
      <c r="E42" s="285"/>
      <c r="F42" s="302"/>
      <c r="G42" s="254"/>
      <c r="H42" s="255">
        <f>IF(C42&lt;&gt;"",RANK(C42,(C$13:C$52),1)*C$53+COUNTIF(C42:C$52,C42)-1,"")</f>
      </c>
      <c r="I42" s="235"/>
      <c r="J42" s="254"/>
      <c r="K42" s="254"/>
      <c r="L42" s="235"/>
      <c r="M42" s="12"/>
      <c r="N42" s="17"/>
      <c r="O42" s="17"/>
      <c r="P42" s="60"/>
      <c r="Q42" s="17"/>
      <c r="R42" s="221"/>
      <c r="S42" s="221"/>
      <c r="T42" s="223"/>
      <c r="U42" s="224"/>
      <c r="V42" s="224"/>
      <c r="W42" s="224"/>
      <c r="X42" s="224"/>
    </row>
    <row r="43" spans="1:24" ht="19.5" customHeight="1">
      <c r="A43" s="300">
        <f>IF('Fiche résultats'!C39&lt;&gt;"",'Fiche résultats'!C39,"")</f>
      </c>
      <c r="B43" s="300">
        <f>IF('Fiche résultats'!E39&lt;&gt;"",'Fiche résultats'!E39,"")</f>
      </c>
      <c r="C43" s="285"/>
      <c r="D43" s="301">
        <f t="shared" si="0"/>
      </c>
      <c r="E43" s="285"/>
      <c r="F43" s="302"/>
      <c r="G43" s="254"/>
      <c r="H43" s="255">
        <f>IF(C43&lt;&gt;"",RANK(C43,(C$13:C$52),1)*C$53+COUNTIF(C43:C$52,C43)-1,"")</f>
      </c>
      <c r="I43" s="235"/>
      <c r="J43" s="254"/>
      <c r="K43" s="254"/>
      <c r="L43" s="235"/>
      <c r="M43" s="12"/>
      <c r="N43" s="17"/>
      <c r="O43" s="17"/>
      <c r="P43" s="60"/>
      <c r="Q43" s="17"/>
      <c r="R43" s="221"/>
      <c r="S43" s="221"/>
      <c r="T43" s="223"/>
      <c r="U43" s="224"/>
      <c r="V43" s="224"/>
      <c r="W43" s="224"/>
      <c r="X43" s="224"/>
    </row>
    <row r="44" spans="1:24" ht="19.5" customHeight="1">
      <c r="A44" s="300">
        <f>IF('Fiche résultats'!C40&lt;&gt;"",'Fiche résultats'!C40,"")</f>
      </c>
      <c r="B44" s="300">
        <f>IF('Fiche résultats'!E40&lt;&gt;"",'Fiche résultats'!E40,"")</f>
      </c>
      <c r="C44" s="285"/>
      <c r="D44" s="301">
        <f t="shared" si="0"/>
      </c>
      <c r="E44" s="285"/>
      <c r="F44" s="302"/>
      <c r="G44" s="254"/>
      <c r="H44" s="255">
        <f>IF(C44&lt;&gt;"",RANK(C44,(C$13:C$52),1)*C$53+COUNTIF(C44:C$52,C44)-1,"")</f>
      </c>
      <c r="I44" s="235"/>
      <c r="J44" s="254"/>
      <c r="K44" s="254"/>
      <c r="L44" s="235"/>
      <c r="M44" s="12"/>
      <c r="N44" s="17"/>
      <c r="O44" s="17"/>
      <c r="P44" s="60"/>
      <c r="Q44" s="17"/>
      <c r="R44" s="221"/>
      <c r="S44" s="221"/>
      <c r="T44" s="223"/>
      <c r="U44" s="224"/>
      <c r="V44" s="224"/>
      <c r="W44" s="224"/>
      <c r="X44" s="224"/>
    </row>
    <row r="45" spans="1:24" ht="19.5" customHeight="1">
      <c r="A45" s="300">
        <f>IF('Fiche résultats'!C41&lt;&gt;"",'Fiche résultats'!C41,"")</f>
      </c>
      <c r="B45" s="300">
        <f>IF('Fiche résultats'!E41&lt;&gt;"",'Fiche résultats'!E41,"")</f>
      </c>
      <c r="C45" s="285"/>
      <c r="D45" s="301">
        <f t="shared" si="0"/>
      </c>
      <c r="E45" s="285"/>
      <c r="F45" s="302"/>
      <c r="G45" s="254"/>
      <c r="H45" s="255">
        <f>IF(C45&lt;&gt;"",RANK(C45,(C$13:C$52),1)*C$53+COUNTIF(C45:C$52,C45)-1,"")</f>
      </c>
      <c r="I45" s="235"/>
      <c r="J45" s="254"/>
      <c r="K45" s="254"/>
      <c r="L45" s="235"/>
      <c r="M45" s="12"/>
      <c r="N45" s="17"/>
      <c r="O45" s="17"/>
      <c r="P45" s="60"/>
      <c r="Q45" s="17"/>
      <c r="R45" s="221"/>
      <c r="S45" s="221"/>
      <c r="T45" s="223"/>
      <c r="U45" s="224"/>
      <c r="V45" s="224"/>
      <c r="W45" s="224"/>
      <c r="X45" s="224"/>
    </row>
    <row r="46" spans="1:24" ht="19.5" customHeight="1">
      <c r="A46" s="300">
        <f>IF('Fiche résultats'!C42&lt;&gt;"",'Fiche résultats'!C42,"")</f>
      </c>
      <c r="B46" s="300">
        <f>IF('Fiche résultats'!E42&lt;&gt;"",'Fiche résultats'!E42,"")</f>
      </c>
      <c r="C46" s="285"/>
      <c r="D46" s="301">
        <f t="shared" si="0"/>
      </c>
      <c r="E46" s="285"/>
      <c r="F46" s="302"/>
      <c r="G46" s="254"/>
      <c r="H46" s="255">
        <f>IF(C46&lt;&gt;"",RANK(C46,(C$13:C$52),1)*C$53+COUNTIF(C46:C$52,C46)-1,"")</f>
      </c>
      <c r="I46" s="235"/>
      <c r="J46" s="254"/>
      <c r="K46" s="254"/>
      <c r="L46" s="235"/>
      <c r="M46" s="12"/>
      <c r="N46" s="17"/>
      <c r="O46" s="17"/>
      <c r="P46" s="60"/>
      <c r="Q46" s="17"/>
      <c r="R46" s="221"/>
      <c r="S46" s="221"/>
      <c r="T46" s="223"/>
      <c r="U46" s="224"/>
      <c r="V46" s="224"/>
      <c r="W46" s="224"/>
      <c r="X46" s="224"/>
    </row>
    <row r="47" spans="1:24" ht="19.5" customHeight="1">
      <c r="A47" s="300">
        <f>IF('Fiche résultats'!C43&lt;&gt;"",'Fiche résultats'!C43,"")</f>
      </c>
      <c r="B47" s="300">
        <f>IF('Fiche résultats'!E43&lt;&gt;"",'Fiche résultats'!E43,"")</f>
      </c>
      <c r="C47" s="285"/>
      <c r="D47" s="301">
        <f t="shared" si="0"/>
      </c>
      <c r="E47" s="285"/>
      <c r="F47" s="302"/>
      <c r="G47" s="254"/>
      <c r="H47" s="255">
        <f>IF(C47&lt;&gt;"",RANK(C47,(C$13:C$52),1)*C$53+COUNTIF(C47:C$52,C47)-1,"")</f>
      </c>
      <c r="I47" s="235"/>
      <c r="J47" s="254"/>
      <c r="K47" s="254"/>
      <c r="L47" s="235"/>
      <c r="M47" s="12"/>
      <c r="N47" s="17"/>
      <c r="O47" s="17"/>
      <c r="P47" s="60"/>
      <c r="Q47" s="17"/>
      <c r="R47" s="221"/>
      <c r="S47" s="221"/>
      <c r="T47" s="223"/>
      <c r="U47" s="224"/>
      <c r="V47" s="224"/>
      <c r="W47" s="224"/>
      <c r="X47" s="224"/>
    </row>
    <row r="48" spans="1:24" ht="19.5" customHeight="1">
      <c r="A48" s="300">
        <f>IF('Fiche résultats'!C44&lt;&gt;"",'Fiche résultats'!C44,"")</f>
      </c>
      <c r="B48" s="300">
        <f>IF('Fiche résultats'!E44&lt;&gt;"",'Fiche résultats'!E44,"")</f>
      </c>
      <c r="C48" s="285"/>
      <c r="D48" s="301">
        <f t="shared" si="0"/>
      </c>
      <c r="E48" s="285"/>
      <c r="F48" s="302"/>
      <c r="G48" s="254"/>
      <c r="H48" s="255">
        <f>IF(C48&lt;&gt;"",RANK(C48,(C$13:C$52),1)*C$53+COUNTIF(C48:C$52,C48)-1,"")</f>
      </c>
      <c r="I48" s="235"/>
      <c r="J48" s="254"/>
      <c r="K48" s="254"/>
      <c r="L48" s="235"/>
      <c r="M48" s="12"/>
      <c r="N48" s="17"/>
      <c r="O48" s="17"/>
      <c r="P48" s="60"/>
      <c r="Q48" s="17"/>
      <c r="R48" s="221"/>
      <c r="S48" s="221"/>
      <c r="T48" s="223"/>
      <c r="U48" s="224"/>
      <c r="V48" s="224"/>
      <c r="W48" s="224"/>
      <c r="X48" s="224"/>
    </row>
    <row r="49" spans="1:24" ht="19.5" customHeight="1">
      <c r="A49" s="300">
        <f>IF('Fiche résultats'!C45&lt;&gt;"",'Fiche résultats'!C45,"")</f>
      </c>
      <c r="B49" s="300">
        <f>IF('Fiche résultats'!E45&lt;&gt;"",'Fiche résultats'!E45,"")</f>
      </c>
      <c r="C49" s="285"/>
      <c r="D49" s="301">
        <f t="shared" si="0"/>
      </c>
      <c r="E49" s="285"/>
      <c r="F49" s="302"/>
      <c r="G49" s="254"/>
      <c r="H49" s="255">
        <f>IF(C49&lt;&gt;"",RANK(C49,(C$13:C$52),1)*C$53+COUNTIF(C49:C$52,C49)-1,"")</f>
      </c>
      <c r="I49" s="235"/>
      <c r="J49" s="254"/>
      <c r="K49" s="254"/>
      <c r="L49" s="235"/>
      <c r="M49" s="12"/>
      <c r="N49" s="17"/>
      <c r="O49" s="17"/>
      <c r="P49" s="60"/>
      <c r="Q49" s="17"/>
      <c r="R49" s="221"/>
      <c r="S49" s="221"/>
      <c r="T49" s="223"/>
      <c r="U49" s="224"/>
      <c r="V49" s="224"/>
      <c r="W49" s="224"/>
      <c r="X49" s="224"/>
    </row>
    <row r="50" spans="1:24" ht="19.5" customHeight="1">
      <c r="A50" s="300">
        <f>IF('Fiche résultats'!C46&lt;&gt;"",'Fiche résultats'!C46,"")</f>
      </c>
      <c r="B50" s="300">
        <f>IF('Fiche résultats'!E46&lt;&gt;"",'Fiche résultats'!E46,"")</f>
      </c>
      <c r="C50" s="285"/>
      <c r="D50" s="301">
        <f t="shared" si="0"/>
      </c>
      <c r="E50" s="285"/>
      <c r="F50" s="302"/>
      <c r="G50" s="254"/>
      <c r="H50" s="255">
        <f>IF(C50&lt;&gt;"",RANK(C50,(C$13:C$52),1)*C$53+COUNTIF(C50:C$52,C50)-1,"")</f>
      </c>
      <c r="I50" s="235"/>
      <c r="J50" s="254"/>
      <c r="K50" s="254"/>
      <c r="L50" s="235"/>
      <c r="M50" s="12"/>
      <c r="N50" s="17"/>
      <c r="O50" s="17"/>
      <c r="P50" s="60"/>
      <c r="Q50" s="17"/>
      <c r="R50" s="221"/>
      <c r="S50" s="221"/>
      <c r="T50" s="223"/>
      <c r="U50" s="224"/>
      <c r="V50" s="224"/>
      <c r="W50" s="224"/>
      <c r="X50" s="224"/>
    </row>
    <row r="51" spans="1:24" ht="19.5" customHeight="1">
      <c r="A51" s="300">
        <f>IF('Fiche résultats'!C47&lt;&gt;"",'Fiche résultats'!C47,"")</f>
      </c>
      <c r="B51" s="300">
        <f>IF('Fiche résultats'!E47&lt;&gt;"",'Fiche résultats'!E47,"")</f>
      </c>
      <c r="C51" s="285"/>
      <c r="D51" s="301">
        <f t="shared" si="0"/>
      </c>
      <c r="E51" s="285"/>
      <c r="F51" s="302"/>
      <c r="G51" s="254"/>
      <c r="H51" s="255">
        <f>IF(C51&lt;&gt;"",RANK(C51,(C$13:C$52),1)*C$53+COUNTIF(C51:C$52,C51)-1,"")</f>
      </c>
      <c r="I51" s="235"/>
      <c r="J51" s="254"/>
      <c r="K51" s="254"/>
      <c r="L51" s="235"/>
      <c r="M51" s="12"/>
      <c r="N51" s="17"/>
      <c r="O51" s="17"/>
      <c r="P51" s="60"/>
      <c r="Q51" s="17"/>
      <c r="R51" s="221"/>
      <c r="S51" s="221"/>
      <c r="T51" s="223"/>
      <c r="U51" s="224"/>
      <c r="V51" s="224"/>
      <c r="W51" s="224"/>
      <c r="X51" s="224"/>
    </row>
    <row r="52" spans="1:24" ht="19.5" customHeight="1">
      <c r="A52" s="300">
        <f>IF('Fiche résultats'!C48&lt;&gt;"",'Fiche résultats'!C48,"")</f>
      </c>
      <c r="B52" s="300">
        <f>IF('Fiche résultats'!E48&lt;&gt;"",'Fiche résultats'!E48,"")</f>
      </c>
      <c r="C52" s="285"/>
      <c r="D52" s="301">
        <f t="shared" si="0"/>
      </c>
      <c r="E52" s="285"/>
      <c r="F52" s="302"/>
      <c r="G52" s="254"/>
      <c r="H52" s="255">
        <f>IF(C52&lt;&gt;"",RANK(C52,(C$13:C$52),1)*C$53+COUNTIF(C52:C$52,C52)-1,"")</f>
      </c>
      <c r="I52" s="235"/>
      <c r="J52" s="254"/>
      <c r="K52" s="254"/>
      <c r="L52" s="235"/>
      <c r="M52" s="12"/>
      <c r="N52" s="17"/>
      <c r="O52" s="17"/>
      <c r="P52" s="60"/>
      <c r="Q52" s="17"/>
      <c r="R52" s="221"/>
      <c r="S52" s="221"/>
      <c r="T52" s="223"/>
      <c r="U52" s="224"/>
      <c r="V52" s="224"/>
      <c r="W52" s="224"/>
      <c r="X52" s="224"/>
    </row>
    <row r="53" spans="1:24" ht="15.75" customHeight="1" hidden="1">
      <c r="A53" s="251" t="s">
        <v>156</v>
      </c>
      <c r="B53" s="152"/>
      <c r="C53" s="152">
        <f>COUNT(C13:C52)</f>
        <v>0</v>
      </c>
      <c r="D53" s="152">
        <f>IF(COUNT(C13:C52)&lt;&gt;0,COUNT(C13:C52)+1,1)</f>
        <v>1</v>
      </c>
      <c r="E53" s="152"/>
      <c r="F53" s="241"/>
      <c r="G53" s="241"/>
      <c r="H53" s="241"/>
      <c r="I53" s="231"/>
      <c r="J53" s="231"/>
      <c r="K53" s="231"/>
      <c r="L53" s="231"/>
      <c r="M53" s="231"/>
      <c r="N53" s="231"/>
      <c r="O53" s="231"/>
      <c r="P53" s="231"/>
      <c r="Q53" s="225"/>
      <c r="R53" s="226"/>
      <c r="S53" s="226"/>
      <c r="T53" s="223"/>
      <c r="U53" s="224"/>
      <c r="V53" s="224"/>
      <c r="W53" s="224"/>
      <c r="X53" s="224"/>
    </row>
    <row r="54" spans="1:24" s="250" customFormat="1" ht="15.75" customHeight="1">
      <c r="A54" s="61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3"/>
      <c r="O54" s="17"/>
      <c r="P54" s="17"/>
      <c r="Q54" s="17"/>
      <c r="R54" s="17"/>
      <c r="S54" s="220"/>
      <c r="T54" s="227"/>
      <c r="U54" s="227"/>
      <c r="V54" s="227"/>
      <c r="W54" s="227"/>
      <c r="X54" s="227"/>
    </row>
    <row r="55" spans="1:24" s="250" customFormat="1" ht="15.75" customHeight="1">
      <c r="A55" s="6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3"/>
      <c r="O55" s="17"/>
      <c r="P55" s="17"/>
      <c r="Q55" s="17"/>
      <c r="R55" s="17"/>
      <c r="S55" s="220"/>
      <c r="T55" s="227"/>
      <c r="U55" s="227"/>
      <c r="V55" s="227"/>
      <c r="W55" s="227"/>
      <c r="X55" s="227"/>
    </row>
    <row r="56" spans="1:24" s="250" customFormat="1" ht="15.75" customHeight="1">
      <c r="A56" s="61"/>
      <c r="B56" s="17"/>
      <c r="C56" s="60"/>
      <c r="D56" s="60"/>
      <c r="E56" s="60"/>
      <c r="F56" s="60"/>
      <c r="G56" s="60"/>
      <c r="H56" s="60"/>
      <c r="I56" s="12"/>
      <c r="J56" s="12"/>
      <c r="K56" s="12"/>
      <c r="L56" s="12"/>
      <c r="M56" s="12"/>
      <c r="N56" s="13"/>
      <c r="O56" s="62"/>
      <c r="P56" s="62"/>
      <c r="Q56" s="12"/>
      <c r="R56" s="12"/>
      <c r="S56" s="228"/>
      <c r="T56" s="227"/>
      <c r="U56" s="227"/>
      <c r="V56" s="227"/>
      <c r="W56" s="227"/>
      <c r="X56" s="227"/>
    </row>
    <row r="57" spans="1:24" ht="15.75" customHeight="1">
      <c r="A57" s="61"/>
      <c r="B57" s="12"/>
      <c r="C57" s="60"/>
      <c r="D57" s="60"/>
      <c r="E57" s="60"/>
      <c r="F57" s="60"/>
      <c r="G57" s="60"/>
      <c r="H57" s="60"/>
      <c r="I57" s="12"/>
      <c r="J57" s="12"/>
      <c r="K57" s="12"/>
      <c r="L57" s="12"/>
      <c r="M57" s="12"/>
      <c r="N57" s="13"/>
      <c r="O57" s="62"/>
      <c r="P57" s="62"/>
      <c r="Q57" s="12"/>
      <c r="R57" s="12"/>
      <c r="S57" s="228"/>
      <c r="T57" s="227"/>
      <c r="U57" s="13"/>
      <c r="V57" s="227"/>
      <c r="W57" s="227"/>
      <c r="X57" s="227"/>
    </row>
    <row r="58" spans="1:21" ht="15.75" customHeight="1">
      <c r="A58" s="61"/>
      <c r="B58" s="12"/>
      <c r="C58" s="60"/>
      <c r="D58" s="60"/>
      <c r="E58" s="60"/>
      <c r="F58" s="60"/>
      <c r="G58" s="60"/>
      <c r="H58" s="60"/>
      <c r="I58" s="12"/>
      <c r="J58" s="12"/>
      <c r="K58" s="12"/>
      <c r="L58" s="12"/>
      <c r="M58" s="12"/>
      <c r="N58" s="13"/>
      <c r="O58" s="62"/>
      <c r="P58" s="62"/>
      <c r="Q58" s="12"/>
      <c r="R58" s="12"/>
      <c r="S58" s="308"/>
      <c r="T58" s="10"/>
      <c r="U58" s="9"/>
    </row>
    <row r="59" spans="1:21" ht="9.75" customHeight="1" hidden="1">
      <c r="A59" s="61"/>
      <c r="B59" s="1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13"/>
      <c r="N59" s="13"/>
      <c r="O59" s="62"/>
      <c r="P59" s="62"/>
      <c r="Q59" s="12"/>
      <c r="R59" s="12"/>
      <c r="S59" s="308"/>
      <c r="T59" s="10"/>
      <c r="U59" s="9"/>
    </row>
    <row r="60" spans="1:21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62"/>
      <c r="P60" s="62"/>
      <c r="Q60" s="12"/>
      <c r="R60" s="12"/>
      <c r="S60" s="308"/>
      <c r="T60" s="10"/>
      <c r="U60" s="9"/>
    </row>
    <row r="61" spans="1:21" ht="15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13"/>
      <c r="O61" s="62"/>
      <c r="P61" s="62"/>
      <c r="Q61" s="12"/>
      <c r="R61" s="12"/>
      <c r="S61" s="308"/>
      <c r="T61" s="10"/>
      <c r="U61" s="9"/>
    </row>
    <row r="62" spans="1:21" ht="15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13"/>
      <c r="O62" s="62"/>
      <c r="P62" s="62"/>
      <c r="Q62" s="12"/>
      <c r="R62" s="12"/>
      <c r="S62" s="308"/>
      <c r="U62" s="9"/>
    </row>
    <row r="63" spans="1:21" ht="12.75" customHeight="1">
      <c r="A63" s="13"/>
      <c r="B63" s="13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3"/>
      <c r="N63" s="13"/>
      <c r="O63" s="13"/>
      <c r="P63" s="13"/>
      <c r="Q63" s="13"/>
      <c r="R63" s="13"/>
      <c r="S63" s="13"/>
      <c r="U63" s="9"/>
    </row>
    <row r="64" spans="1:21" ht="12.75" customHeight="1">
      <c r="A64" s="13"/>
      <c r="B64" s="1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3"/>
      <c r="O64" s="17"/>
      <c r="P64" s="17"/>
      <c r="Q64" s="17"/>
      <c r="R64" s="17"/>
      <c r="S64" s="17"/>
      <c r="U64" s="9"/>
    </row>
    <row r="65" spans="1:21" ht="12.75" customHeight="1">
      <c r="A65" s="13"/>
      <c r="B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3"/>
      <c r="N65" s="13"/>
      <c r="O65" s="13"/>
      <c r="P65" s="13"/>
      <c r="Q65" s="13"/>
      <c r="R65" s="13"/>
      <c r="S65" s="13"/>
      <c r="U65" s="9"/>
    </row>
    <row r="66" spans="1:21" ht="12.75" customHeight="1">
      <c r="A66" s="13"/>
      <c r="B66" s="1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3"/>
      <c r="N66" s="13"/>
      <c r="O66" s="13"/>
      <c r="P66" s="13"/>
      <c r="Q66" s="13"/>
      <c r="R66" s="13"/>
      <c r="S66" s="13"/>
      <c r="U66" s="9"/>
    </row>
    <row r="67" spans="1:21" ht="12.75" customHeight="1">
      <c r="A67" s="13"/>
      <c r="B67" s="13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3"/>
      <c r="N67" s="13"/>
      <c r="O67" s="13"/>
      <c r="P67" s="13"/>
      <c r="Q67" s="13"/>
      <c r="R67" s="13"/>
      <c r="S67" s="13"/>
      <c r="U67" s="9"/>
    </row>
    <row r="68" spans="1:21" ht="12.75" customHeight="1">
      <c r="A68" s="13"/>
      <c r="B68" s="13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3"/>
      <c r="N68" s="13"/>
      <c r="O68" s="13"/>
      <c r="P68" s="13"/>
      <c r="Q68" s="13"/>
      <c r="R68" s="13"/>
      <c r="S68" s="13"/>
      <c r="U68" s="9"/>
    </row>
    <row r="69" spans="1:2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6"/>
      <c r="O69" s="17"/>
      <c r="P69" s="17"/>
      <c r="Q69" s="17"/>
      <c r="R69" s="17"/>
      <c r="S69" s="17"/>
      <c r="U69" s="306"/>
    </row>
    <row r="70" spans="1:19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7"/>
      <c r="O70" s="17"/>
      <c r="P70" s="17"/>
      <c r="Q70" s="17"/>
      <c r="R70" s="17"/>
      <c r="S70" s="17"/>
    </row>
    <row r="71" spans="1:19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7"/>
      <c r="O71" s="17"/>
      <c r="P71" s="17"/>
      <c r="Q71" s="17"/>
      <c r="R71" s="17"/>
      <c r="S71" s="17"/>
    </row>
    <row r="72" spans="1:19" ht="12.75">
      <c r="A72" s="1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17"/>
      <c r="O72" s="17"/>
      <c r="P72" s="17"/>
      <c r="Q72" s="17"/>
      <c r="R72" s="17"/>
      <c r="S72" s="17"/>
    </row>
    <row r="73" spans="1:1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6"/>
      <c r="O73" s="17"/>
      <c r="P73" s="17"/>
      <c r="Q73" s="17"/>
      <c r="R73" s="17"/>
      <c r="S73" s="17"/>
    </row>
    <row r="74" spans="1:19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6"/>
      <c r="O74" s="17"/>
      <c r="P74" s="17"/>
      <c r="Q74" s="17"/>
      <c r="R74" s="17"/>
      <c r="S74" s="17"/>
    </row>
    <row r="75" spans="1:19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6"/>
      <c r="O75" s="17"/>
      <c r="P75" s="17"/>
      <c r="Q75" s="17"/>
      <c r="R75" s="17"/>
      <c r="S75" s="17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7"/>
      <c r="O76" s="13"/>
      <c r="P76" s="13"/>
      <c r="Q76" s="13"/>
      <c r="R76" s="13"/>
      <c r="S76" s="13"/>
    </row>
    <row r="77" spans="1:19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6"/>
      <c r="O77" s="17"/>
      <c r="P77" s="17"/>
      <c r="Q77" s="17"/>
      <c r="R77" s="17"/>
      <c r="S77" s="17"/>
    </row>
    <row r="78" spans="1:19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7"/>
      <c r="O78" s="17"/>
      <c r="P78" s="17"/>
      <c r="Q78" s="17"/>
      <c r="R78" s="17"/>
      <c r="S78" s="17"/>
    </row>
    <row r="79" spans="1:19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7"/>
      <c r="O79" s="17"/>
      <c r="P79" s="17"/>
      <c r="Q79" s="17"/>
      <c r="R79" s="17"/>
      <c r="S79" s="17"/>
    </row>
  </sheetData>
  <sheetProtection selectLockedCells="1"/>
  <mergeCells count="5">
    <mergeCell ref="H1:H6"/>
    <mergeCell ref="C5:E5"/>
    <mergeCell ref="C6:E6"/>
    <mergeCell ref="A1:F1"/>
    <mergeCell ref="A2:F2"/>
  </mergeCells>
  <dataValidations count="1">
    <dataValidation allowBlank="1" sqref="M4:M5"/>
  </dataValidations>
  <printOptions horizontalCentered="1"/>
  <pageMargins left="0.5118110236220472" right="0.5118110236220472" top="0.16" bottom="0.19" header="0.5118110236220472" footer="0.5"/>
  <pageSetup fitToHeight="1" fitToWidth="1" horizontalDpi="300" verticalDpi="3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showGridLine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20" sqref="B20"/>
    </sheetView>
  </sheetViews>
  <sheetFormatPr defaultColWidth="11.421875" defaultRowHeight="12.75"/>
  <cols>
    <col min="1" max="1" width="16.7109375" style="202" customWidth="1"/>
    <col min="2" max="2" width="18.57421875" style="202" bestFit="1" customWidth="1"/>
    <col min="3" max="3" width="24.00390625" style="202" customWidth="1"/>
    <col min="4" max="4" width="8.00390625" style="202" customWidth="1"/>
    <col min="5" max="7" width="8.28125" style="202" customWidth="1"/>
    <col min="8" max="38" width="8.7109375" style="202" customWidth="1"/>
    <col min="39" max="39" width="20.57421875" style="202" customWidth="1"/>
    <col min="40" max="40" width="11.421875" style="202" customWidth="1"/>
    <col min="41" max="16384" width="11.421875" style="202" customWidth="1"/>
  </cols>
  <sheetData>
    <row r="1" spans="2:38" ht="14.25">
      <c r="B1" s="267" t="s">
        <v>166</v>
      </c>
      <c r="C1" s="268">
        <v>44647</v>
      </c>
      <c r="D1" s="516"/>
      <c r="E1" s="517"/>
      <c r="F1" s="517"/>
      <c r="G1" s="517"/>
      <c r="H1" s="203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5"/>
      <c r="AC1" s="205"/>
      <c r="AD1" s="205"/>
      <c r="AE1" s="205"/>
      <c r="AF1" s="204"/>
      <c r="AG1" s="204"/>
      <c r="AH1" s="204"/>
      <c r="AI1" s="204"/>
      <c r="AJ1" s="204"/>
      <c r="AK1" s="204"/>
      <c r="AL1" s="204"/>
    </row>
    <row r="2" spans="1:40" ht="14.25">
      <c r="A2" s="206"/>
      <c r="B2" s="269" t="s">
        <v>168</v>
      </c>
      <c r="C2" s="270" t="s">
        <v>167</v>
      </c>
      <c r="D2" s="281"/>
      <c r="E2" s="281"/>
      <c r="F2" s="281"/>
      <c r="G2" s="194"/>
      <c r="H2" s="515" t="s">
        <v>87</v>
      </c>
      <c r="I2" s="515"/>
      <c r="J2" s="515"/>
      <c r="K2" s="515"/>
      <c r="L2" s="515"/>
      <c r="M2" s="207" t="s">
        <v>88</v>
      </c>
      <c r="N2" s="515" t="s">
        <v>89</v>
      </c>
      <c r="O2" s="515"/>
      <c r="P2" s="515"/>
      <c r="Q2" s="515" t="s">
        <v>90</v>
      </c>
      <c r="R2" s="515"/>
      <c r="S2" s="515"/>
      <c r="T2" s="515" t="s">
        <v>91</v>
      </c>
      <c r="U2" s="515"/>
      <c r="V2" s="515"/>
      <c r="W2" s="515"/>
      <c r="X2" s="515" t="s">
        <v>92</v>
      </c>
      <c r="Y2" s="515"/>
      <c r="Z2" s="515"/>
      <c r="AA2" s="515"/>
      <c r="AB2" s="515" t="s">
        <v>93</v>
      </c>
      <c r="AC2" s="515"/>
      <c r="AD2" s="515"/>
      <c r="AE2" s="515"/>
      <c r="AF2" s="515" t="s">
        <v>94</v>
      </c>
      <c r="AG2" s="515"/>
      <c r="AH2" s="515"/>
      <c r="AI2" s="515" t="s">
        <v>95</v>
      </c>
      <c r="AJ2" s="515"/>
      <c r="AK2" s="515"/>
      <c r="AL2" s="515"/>
      <c r="AM2" s="515" t="s">
        <v>171</v>
      </c>
      <c r="AN2" s="515"/>
    </row>
    <row r="3" spans="1:40" ht="26.25">
      <c r="A3" s="208" t="s">
        <v>96</v>
      </c>
      <c r="B3" s="209" t="s">
        <v>97</v>
      </c>
      <c r="C3" s="209" t="s">
        <v>98</v>
      </c>
      <c r="D3" s="208" t="s">
        <v>24</v>
      </c>
      <c r="E3" s="208" t="s">
        <v>99</v>
      </c>
      <c r="F3" s="210" t="s">
        <v>100</v>
      </c>
      <c r="G3" s="195" t="s">
        <v>146</v>
      </c>
      <c r="H3" s="211" t="s">
        <v>101</v>
      </c>
      <c r="I3" s="212" t="s">
        <v>102</v>
      </c>
      <c r="J3" s="212" t="s">
        <v>103</v>
      </c>
      <c r="K3" s="212" t="s">
        <v>104</v>
      </c>
      <c r="L3" s="212" t="s">
        <v>105</v>
      </c>
      <c r="M3" s="212" t="s">
        <v>106</v>
      </c>
      <c r="N3" s="212" t="s">
        <v>107</v>
      </c>
      <c r="O3" s="212" t="s">
        <v>108</v>
      </c>
      <c r="P3" s="212" t="s">
        <v>109</v>
      </c>
      <c r="Q3" s="212" t="s">
        <v>107</v>
      </c>
      <c r="R3" s="212" t="s">
        <v>108</v>
      </c>
      <c r="S3" s="212" t="s">
        <v>110</v>
      </c>
      <c r="T3" s="212" t="s">
        <v>107</v>
      </c>
      <c r="U3" s="212" t="s">
        <v>108</v>
      </c>
      <c r="V3" s="212" t="s">
        <v>111</v>
      </c>
      <c r="W3" s="212" t="s">
        <v>112</v>
      </c>
      <c r="X3" s="212" t="s">
        <v>107</v>
      </c>
      <c r="Y3" s="212" t="s">
        <v>108</v>
      </c>
      <c r="Z3" s="212" t="s">
        <v>111</v>
      </c>
      <c r="AA3" s="212" t="s">
        <v>113</v>
      </c>
      <c r="AB3" s="212" t="s">
        <v>107</v>
      </c>
      <c r="AC3" s="212" t="s">
        <v>108</v>
      </c>
      <c r="AD3" s="212" t="s">
        <v>111</v>
      </c>
      <c r="AE3" s="212" t="s">
        <v>114</v>
      </c>
      <c r="AF3" s="212" t="s">
        <v>107</v>
      </c>
      <c r="AG3" s="212" t="s">
        <v>108</v>
      </c>
      <c r="AH3" s="212" t="s">
        <v>115</v>
      </c>
      <c r="AI3" s="212" t="s">
        <v>107</v>
      </c>
      <c r="AJ3" s="212" t="s">
        <v>108</v>
      </c>
      <c r="AK3" s="212" t="s">
        <v>111</v>
      </c>
      <c r="AL3" s="212" t="s">
        <v>116</v>
      </c>
      <c r="AM3" s="212" t="s">
        <v>170</v>
      </c>
      <c r="AN3" s="212" t="s">
        <v>39</v>
      </c>
    </row>
    <row r="4" spans="1:40" ht="14.25">
      <c r="A4" s="258" t="s">
        <v>117</v>
      </c>
      <c r="B4" s="196" t="s">
        <v>169</v>
      </c>
      <c r="C4" s="197" t="s">
        <v>118</v>
      </c>
      <c r="D4" s="259"/>
      <c r="E4" s="198" t="s">
        <v>137</v>
      </c>
      <c r="F4" s="218">
        <f aca="true" t="shared" si="0" ref="F4:F12">IF(G4&lt;&gt;"",IF(G4&gt;1,G4/POWER(G4,(2*LOG10(G4))),G4*POWER(G4,(2*LOG10(G4)))),"")</f>
        <v>0.8218300672735457</v>
      </c>
      <c r="G4" s="201">
        <f aca="true" t="shared" si="1" ref="G4:G12">IF(H4&lt;&gt;"",H4*SQRT(M4)/(456*POWER(L4,1/3)),"")</f>
        <v>0.7781001570840728</v>
      </c>
      <c r="H4" s="280">
        <v>830</v>
      </c>
      <c r="I4" s="280"/>
      <c r="J4" s="280">
        <v>0</v>
      </c>
      <c r="K4" s="280">
        <v>0</v>
      </c>
      <c r="L4" s="200">
        <v>3.1</v>
      </c>
      <c r="M4" s="213">
        <f aca="true" t="shared" si="2" ref="M4:M12">P4+S4+W4+AA4+AE4+AH4+AL4</f>
        <v>0.388525</v>
      </c>
      <c r="N4" s="215">
        <v>1</v>
      </c>
      <c r="O4" s="215">
        <v>0.32</v>
      </c>
      <c r="P4" s="213">
        <f aca="true" t="shared" si="3" ref="P4:P12">N4*O4/2</f>
        <v>0.16</v>
      </c>
      <c r="Q4" s="215"/>
      <c r="R4" s="215"/>
      <c r="S4" s="213">
        <f aca="true" t="shared" si="4" ref="S4:S12">Q4*R4/2</f>
        <v>0</v>
      </c>
      <c r="T4" s="215"/>
      <c r="U4" s="215"/>
      <c r="V4" s="215"/>
      <c r="W4" s="213">
        <f aca="true" t="shared" si="5" ref="W4:W12">(U4+V4)*T4/2</f>
        <v>0</v>
      </c>
      <c r="X4" s="215"/>
      <c r="Y4" s="215"/>
      <c r="Z4" s="215"/>
      <c r="AA4" s="213">
        <f aca="true" t="shared" si="6" ref="AA4:AA12">(Y4+Z4)*X4/2</f>
        <v>0</v>
      </c>
      <c r="AB4" s="215"/>
      <c r="AC4" s="215"/>
      <c r="AD4" s="215"/>
      <c r="AE4" s="213">
        <f aca="true" t="shared" si="7" ref="AE4:AE12">(AC4+AD4)*AB4/2</f>
        <v>0</v>
      </c>
      <c r="AF4" s="215">
        <v>1.385</v>
      </c>
      <c r="AG4" s="215">
        <v>0.33</v>
      </c>
      <c r="AH4" s="213">
        <f aca="true" t="shared" si="8" ref="AH4:AH12">AF4*AG4/2</f>
        <v>0.228525</v>
      </c>
      <c r="AI4" s="215"/>
      <c r="AJ4" s="215"/>
      <c r="AK4" s="215"/>
      <c r="AL4" s="213">
        <f aca="true" t="shared" si="9" ref="AL4:AL12">(AI4+AJ4)/2*AK4</f>
        <v>0</v>
      </c>
      <c r="AM4" s="215" t="s">
        <v>132</v>
      </c>
      <c r="AN4" s="279">
        <v>44647</v>
      </c>
    </row>
    <row r="5" spans="1:40" ht="14.25">
      <c r="A5" s="258" t="s">
        <v>122</v>
      </c>
      <c r="B5" s="261" t="s">
        <v>119</v>
      </c>
      <c r="C5" s="197" t="s">
        <v>120</v>
      </c>
      <c r="D5" s="259"/>
      <c r="E5" s="198" t="s">
        <v>137</v>
      </c>
      <c r="F5" s="218">
        <f t="shared" si="0"/>
        <v>1.230106587422728</v>
      </c>
      <c r="G5" s="201">
        <f t="shared" si="1"/>
        <v>1.3110047807811458</v>
      </c>
      <c r="H5" s="280">
        <v>1095</v>
      </c>
      <c r="I5" s="280"/>
      <c r="J5" s="280"/>
      <c r="K5" s="280"/>
      <c r="L5" s="200">
        <v>3.28</v>
      </c>
      <c r="M5" s="213">
        <f t="shared" si="2"/>
        <v>0.6579999999999999</v>
      </c>
      <c r="N5" s="215">
        <v>1.41</v>
      </c>
      <c r="O5" s="215">
        <v>0.36</v>
      </c>
      <c r="P5" s="213">
        <f t="shared" si="3"/>
        <v>0.25379999999999997</v>
      </c>
      <c r="Q5" s="215"/>
      <c r="R5" s="215"/>
      <c r="S5" s="213">
        <f t="shared" si="4"/>
        <v>0</v>
      </c>
      <c r="T5" s="215">
        <v>0.47</v>
      </c>
      <c r="U5" s="215">
        <v>0.11</v>
      </c>
      <c r="V5" s="215">
        <v>1.61</v>
      </c>
      <c r="W5" s="213">
        <f t="shared" si="5"/>
        <v>0.4042</v>
      </c>
      <c r="X5" s="215"/>
      <c r="Y5" s="215"/>
      <c r="Z5" s="215"/>
      <c r="AA5" s="213">
        <f t="shared" si="6"/>
        <v>0</v>
      </c>
      <c r="AB5" s="215"/>
      <c r="AC5" s="215"/>
      <c r="AD5" s="215"/>
      <c r="AE5" s="213">
        <f t="shared" si="7"/>
        <v>0</v>
      </c>
      <c r="AF5" s="215"/>
      <c r="AG5" s="215"/>
      <c r="AH5" s="213">
        <f t="shared" si="8"/>
        <v>0</v>
      </c>
      <c r="AI5" s="215"/>
      <c r="AJ5" s="215"/>
      <c r="AK5" s="215"/>
      <c r="AL5" s="213">
        <f t="shared" si="9"/>
        <v>0</v>
      </c>
      <c r="AM5" s="215" t="s">
        <v>132</v>
      </c>
      <c r="AN5" s="279">
        <v>44647</v>
      </c>
    </row>
    <row r="6" spans="1:40" ht="14.25">
      <c r="A6" s="258" t="s">
        <v>123</v>
      </c>
      <c r="B6" s="261" t="s">
        <v>124</v>
      </c>
      <c r="C6" s="199" t="s">
        <v>125</v>
      </c>
      <c r="D6" s="259">
        <v>0.05</v>
      </c>
      <c r="E6" s="260" t="s">
        <v>138</v>
      </c>
      <c r="F6" s="218">
        <f t="shared" si="0"/>
        <v>1.1186801757037266</v>
      </c>
      <c r="G6" s="201">
        <f t="shared" si="1"/>
        <v>0.2852933961130448</v>
      </c>
      <c r="H6" s="280">
        <v>400</v>
      </c>
      <c r="I6" s="280"/>
      <c r="J6" s="280">
        <v>15</v>
      </c>
      <c r="K6" s="280">
        <v>5</v>
      </c>
      <c r="L6" s="200">
        <v>1.28</v>
      </c>
      <c r="M6" s="213">
        <f t="shared" si="2"/>
        <v>0.1247</v>
      </c>
      <c r="N6" s="215">
        <v>0.38</v>
      </c>
      <c r="O6" s="215">
        <v>0.16</v>
      </c>
      <c r="P6" s="213">
        <f t="shared" si="3"/>
        <v>0.0304</v>
      </c>
      <c r="Q6" s="215"/>
      <c r="R6" s="215"/>
      <c r="S6" s="213">
        <f t="shared" si="4"/>
        <v>0</v>
      </c>
      <c r="T6" s="215">
        <v>0.46</v>
      </c>
      <c r="U6" s="215">
        <v>0.23</v>
      </c>
      <c r="V6" s="215">
        <v>0.18</v>
      </c>
      <c r="W6" s="213">
        <f t="shared" si="5"/>
        <v>0.09430000000000001</v>
      </c>
      <c r="X6" s="215"/>
      <c r="Y6" s="215"/>
      <c r="Z6" s="215"/>
      <c r="AA6" s="213">
        <f t="shared" si="6"/>
        <v>0</v>
      </c>
      <c r="AB6" s="215"/>
      <c r="AC6" s="215"/>
      <c r="AD6" s="215"/>
      <c r="AE6" s="213">
        <f t="shared" si="7"/>
        <v>0</v>
      </c>
      <c r="AF6" s="215"/>
      <c r="AG6" s="215"/>
      <c r="AH6" s="213">
        <f t="shared" si="8"/>
        <v>0</v>
      </c>
      <c r="AI6" s="215"/>
      <c r="AJ6" s="215"/>
      <c r="AK6" s="215"/>
      <c r="AL6" s="213">
        <f t="shared" si="9"/>
        <v>0</v>
      </c>
      <c r="AM6" s="215" t="s">
        <v>132</v>
      </c>
      <c r="AN6" s="279">
        <v>44647</v>
      </c>
    </row>
    <row r="7" spans="1:40" ht="14.25">
      <c r="A7" s="258" t="s">
        <v>117</v>
      </c>
      <c r="B7" s="261" t="s">
        <v>126</v>
      </c>
      <c r="C7" s="199" t="s">
        <v>127</v>
      </c>
      <c r="D7" s="259"/>
      <c r="E7" s="260" t="s">
        <v>137</v>
      </c>
      <c r="F7" s="218">
        <f t="shared" si="0"/>
        <v>0.8181638949850281</v>
      </c>
      <c r="G7" s="201">
        <f t="shared" si="1"/>
        <v>0.7718813632319145</v>
      </c>
      <c r="H7" s="280">
        <v>830</v>
      </c>
      <c r="I7" s="280"/>
      <c r="J7" s="280"/>
      <c r="K7" s="280"/>
      <c r="L7" s="200">
        <v>3.28</v>
      </c>
      <c r="M7" s="213">
        <f t="shared" si="2"/>
        <v>0.397</v>
      </c>
      <c r="N7" s="215">
        <v>1</v>
      </c>
      <c r="O7" s="215">
        <v>0.33</v>
      </c>
      <c r="P7" s="213">
        <f t="shared" si="3"/>
        <v>0.165</v>
      </c>
      <c r="Q7" s="215"/>
      <c r="R7" s="215"/>
      <c r="S7" s="213">
        <f t="shared" si="4"/>
        <v>0</v>
      </c>
      <c r="T7" s="215">
        <v>1.16</v>
      </c>
      <c r="U7" s="215">
        <v>0.34</v>
      </c>
      <c r="V7" s="215">
        <v>0.06</v>
      </c>
      <c r="W7" s="213">
        <f t="shared" si="5"/>
        <v>0.23199999999999998</v>
      </c>
      <c r="X7" s="215"/>
      <c r="Y7" s="215"/>
      <c r="Z7" s="215"/>
      <c r="AA7" s="213">
        <f t="shared" si="6"/>
        <v>0</v>
      </c>
      <c r="AB7" s="216"/>
      <c r="AC7" s="216"/>
      <c r="AD7" s="216"/>
      <c r="AE7" s="214">
        <f t="shared" si="7"/>
        <v>0</v>
      </c>
      <c r="AF7" s="216"/>
      <c r="AG7" s="216"/>
      <c r="AH7" s="214">
        <f t="shared" si="8"/>
        <v>0</v>
      </c>
      <c r="AI7" s="216"/>
      <c r="AJ7" s="216"/>
      <c r="AK7" s="216"/>
      <c r="AL7" s="214">
        <f t="shared" si="9"/>
        <v>0</v>
      </c>
      <c r="AM7" s="215" t="s">
        <v>132</v>
      </c>
      <c r="AN7" s="279">
        <v>44647</v>
      </c>
    </row>
    <row r="8" spans="1:40" ht="14.25">
      <c r="A8" s="258" t="s">
        <v>117</v>
      </c>
      <c r="B8" s="261" t="s">
        <v>128</v>
      </c>
      <c r="C8" s="199" t="s">
        <v>120</v>
      </c>
      <c r="D8" s="259"/>
      <c r="E8" s="198" t="s">
        <v>137</v>
      </c>
      <c r="F8" s="218">
        <f t="shared" si="0"/>
        <v>0.824886966484878</v>
      </c>
      <c r="G8" s="201">
        <f t="shared" si="1"/>
        <v>0.7831866699877492</v>
      </c>
      <c r="H8" s="280">
        <v>830</v>
      </c>
      <c r="I8" s="280"/>
      <c r="J8" s="280"/>
      <c r="K8" s="280"/>
      <c r="L8" s="200">
        <v>3.14</v>
      </c>
      <c r="M8" s="213">
        <f t="shared" si="2"/>
        <v>0.397</v>
      </c>
      <c r="N8" s="215">
        <v>1</v>
      </c>
      <c r="O8" s="215">
        <v>0.33</v>
      </c>
      <c r="P8" s="213">
        <f t="shared" si="3"/>
        <v>0.165</v>
      </c>
      <c r="Q8" s="215"/>
      <c r="R8" s="215"/>
      <c r="S8" s="213">
        <f t="shared" si="4"/>
        <v>0</v>
      </c>
      <c r="T8" s="215">
        <v>1.16</v>
      </c>
      <c r="U8" s="215">
        <v>0.34</v>
      </c>
      <c r="V8" s="215">
        <v>0.06</v>
      </c>
      <c r="W8" s="213">
        <f t="shared" si="5"/>
        <v>0.23199999999999998</v>
      </c>
      <c r="X8" s="215"/>
      <c r="Y8" s="215"/>
      <c r="Z8" s="215"/>
      <c r="AA8" s="213">
        <f t="shared" si="6"/>
        <v>0</v>
      </c>
      <c r="AB8" s="216"/>
      <c r="AC8" s="216"/>
      <c r="AD8" s="216"/>
      <c r="AE8" s="214">
        <f t="shared" si="7"/>
        <v>0</v>
      </c>
      <c r="AF8" s="216"/>
      <c r="AG8" s="216"/>
      <c r="AH8" s="214">
        <f t="shared" si="8"/>
        <v>0</v>
      </c>
      <c r="AI8" s="216"/>
      <c r="AJ8" s="216"/>
      <c r="AK8" s="216"/>
      <c r="AL8" s="214">
        <f t="shared" si="9"/>
        <v>0</v>
      </c>
      <c r="AM8" s="215" t="s">
        <v>132</v>
      </c>
      <c r="AN8" s="279">
        <v>44647</v>
      </c>
    </row>
    <row r="9" spans="1:40" ht="14.25">
      <c r="A9" s="258" t="s">
        <v>121</v>
      </c>
      <c r="B9" s="261" t="s">
        <v>129</v>
      </c>
      <c r="C9" s="199" t="s">
        <v>120</v>
      </c>
      <c r="D9" s="259"/>
      <c r="E9" s="198" t="s">
        <v>137</v>
      </c>
      <c r="F9" s="218">
        <f t="shared" si="0"/>
        <v>0.8475182203305195</v>
      </c>
      <c r="G9" s="201">
        <f t="shared" si="1"/>
        <v>0.8184967083668865</v>
      </c>
      <c r="H9" s="280">
        <v>990</v>
      </c>
      <c r="I9" s="280"/>
      <c r="J9" s="280"/>
      <c r="K9" s="280"/>
      <c r="L9" s="200">
        <v>4.54</v>
      </c>
      <c r="M9" s="213">
        <f t="shared" si="2"/>
        <v>0.3897</v>
      </c>
      <c r="N9" s="215">
        <v>1.05</v>
      </c>
      <c r="O9" s="215">
        <v>0.3</v>
      </c>
      <c r="P9" s="213">
        <f t="shared" si="3"/>
        <v>0.1575</v>
      </c>
      <c r="Q9" s="215"/>
      <c r="R9" s="215"/>
      <c r="S9" s="213">
        <f t="shared" si="4"/>
        <v>0</v>
      </c>
      <c r="T9" s="215">
        <v>1.29</v>
      </c>
      <c r="U9" s="215">
        <v>0.36</v>
      </c>
      <c r="V9" s="215"/>
      <c r="W9" s="213">
        <f t="shared" si="5"/>
        <v>0.2322</v>
      </c>
      <c r="X9" s="215"/>
      <c r="Y9" s="215"/>
      <c r="Z9" s="215"/>
      <c r="AA9" s="213">
        <f t="shared" si="6"/>
        <v>0</v>
      </c>
      <c r="AB9" s="216"/>
      <c r="AC9" s="216"/>
      <c r="AD9" s="216"/>
      <c r="AE9" s="214">
        <f t="shared" si="7"/>
        <v>0</v>
      </c>
      <c r="AF9" s="216"/>
      <c r="AG9" s="216"/>
      <c r="AH9" s="214">
        <f t="shared" si="8"/>
        <v>0</v>
      </c>
      <c r="AI9" s="216"/>
      <c r="AJ9" s="216"/>
      <c r="AK9" s="216"/>
      <c r="AL9" s="214">
        <f t="shared" si="9"/>
        <v>0</v>
      </c>
      <c r="AM9" s="215" t="s">
        <v>132</v>
      </c>
      <c r="AN9" s="279">
        <v>44647</v>
      </c>
    </row>
    <row r="10" spans="1:40" ht="14.25">
      <c r="A10" s="258" t="s">
        <v>130</v>
      </c>
      <c r="B10" s="261" t="s">
        <v>131</v>
      </c>
      <c r="C10" s="199" t="s">
        <v>132</v>
      </c>
      <c r="D10" s="259">
        <v>0.08333333333333333</v>
      </c>
      <c r="E10" s="260" t="s">
        <v>137</v>
      </c>
      <c r="F10" s="218">
        <f t="shared" si="0"/>
        <v>0.9371585973873165</v>
      </c>
      <c r="G10" s="201">
        <f t="shared" si="1"/>
        <v>0.9332862741652631</v>
      </c>
      <c r="H10" s="280">
        <v>1070</v>
      </c>
      <c r="I10" s="280"/>
      <c r="J10" s="280">
        <v>10</v>
      </c>
      <c r="K10" s="280">
        <v>15</v>
      </c>
      <c r="L10" s="200">
        <v>14.3</v>
      </c>
      <c r="M10" s="213">
        <f t="shared" si="2"/>
        <v>0.9319999999999999</v>
      </c>
      <c r="N10" s="215">
        <v>1.55</v>
      </c>
      <c r="O10" s="215">
        <v>0.48</v>
      </c>
      <c r="P10" s="213">
        <f t="shared" si="3"/>
        <v>0.372</v>
      </c>
      <c r="Q10" s="215"/>
      <c r="R10" s="215"/>
      <c r="S10" s="213">
        <f t="shared" si="4"/>
        <v>0</v>
      </c>
      <c r="T10" s="215">
        <v>1.6</v>
      </c>
      <c r="U10" s="215">
        <v>0.6</v>
      </c>
      <c r="V10" s="215">
        <v>0.1</v>
      </c>
      <c r="W10" s="213">
        <f t="shared" si="5"/>
        <v>0.5599999999999999</v>
      </c>
      <c r="X10" s="215"/>
      <c r="Y10" s="215"/>
      <c r="Z10" s="215"/>
      <c r="AA10" s="213">
        <f t="shared" si="6"/>
        <v>0</v>
      </c>
      <c r="AB10" s="216"/>
      <c r="AC10" s="216"/>
      <c r="AD10" s="216"/>
      <c r="AE10" s="214">
        <f t="shared" si="7"/>
        <v>0</v>
      </c>
      <c r="AF10" s="216"/>
      <c r="AG10" s="216"/>
      <c r="AH10" s="214">
        <f t="shared" si="8"/>
        <v>0</v>
      </c>
      <c r="AI10" s="216"/>
      <c r="AJ10" s="216"/>
      <c r="AK10" s="216"/>
      <c r="AL10" s="214">
        <f t="shared" si="9"/>
        <v>0</v>
      </c>
      <c r="AM10" s="215" t="s">
        <v>132</v>
      </c>
      <c r="AN10" s="279">
        <v>44647</v>
      </c>
    </row>
    <row r="11" spans="1:40" ht="14.25">
      <c r="A11" s="258" t="s">
        <v>158</v>
      </c>
      <c r="B11" s="261" t="s">
        <v>160</v>
      </c>
      <c r="C11" s="199" t="s">
        <v>135</v>
      </c>
      <c r="D11" s="259" t="s">
        <v>159</v>
      </c>
      <c r="E11" s="260" t="s">
        <v>138</v>
      </c>
      <c r="F11" s="218">
        <f t="shared" si="0"/>
        <v>0.8524290003088282</v>
      </c>
      <c r="G11" s="201">
        <f t="shared" si="1"/>
        <v>0.825696772009039</v>
      </c>
      <c r="H11" s="280">
        <v>950</v>
      </c>
      <c r="I11" s="280"/>
      <c r="J11" s="280">
        <v>32</v>
      </c>
      <c r="K11" s="280">
        <v>57</v>
      </c>
      <c r="L11" s="200">
        <v>9</v>
      </c>
      <c r="M11" s="213">
        <f t="shared" si="2"/>
        <v>0.67965</v>
      </c>
      <c r="N11" s="215">
        <v>0.95</v>
      </c>
      <c r="O11" s="215">
        <v>0.33</v>
      </c>
      <c r="P11" s="213">
        <f t="shared" si="3"/>
        <v>0.15675</v>
      </c>
      <c r="Q11" s="215"/>
      <c r="R11" s="215"/>
      <c r="S11" s="213">
        <f t="shared" si="4"/>
        <v>0</v>
      </c>
      <c r="T11" s="215">
        <v>0.81</v>
      </c>
      <c r="U11" s="215">
        <v>0.41</v>
      </c>
      <c r="V11" s="215">
        <v>0.43</v>
      </c>
      <c r="W11" s="213">
        <f t="shared" si="5"/>
        <v>0.3402</v>
      </c>
      <c r="X11" s="215"/>
      <c r="Y11" s="215"/>
      <c r="Z11" s="215"/>
      <c r="AA11" s="213">
        <f t="shared" si="6"/>
        <v>0</v>
      </c>
      <c r="AB11" s="216">
        <v>0.58</v>
      </c>
      <c r="AC11" s="216">
        <v>0.32</v>
      </c>
      <c r="AD11" s="216">
        <v>0.31</v>
      </c>
      <c r="AE11" s="214">
        <f t="shared" si="7"/>
        <v>0.1827</v>
      </c>
      <c r="AF11" s="216"/>
      <c r="AG11" s="216"/>
      <c r="AH11" s="214">
        <f t="shared" si="8"/>
        <v>0</v>
      </c>
      <c r="AI11" s="216"/>
      <c r="AJ11" s="216"/>
      <c r="AK11" s="216"/>
      <c r="AL11" s="214">
        <f t="shared" si="9"/>
        <v>0</v>
      </c>
      <c r="AM11" s="215" t="s">
        <v>132</v>
      </c>
      <c r="AN11" s="279">
        <v>44647</v>
      </c>
    </row>
    <row r="12" spans="1:40" ht="14.25">
      <c r="A12" s="258" t="s">
        <v>133</v>
      </c>
      <c r="B12" s="261" t="s">
        <v>134</v>
      </c>
      <c r="C12" s="199" t="s">
        <v>135</v>
      </c>
      <c r="D12" s="259">
        <v>0.06666666666666667</v>
      </c>
      <c r="E12" s="260" t="s">
        <v>137</v>
      </c>
      <c r="F12" s="218">
        <f t="shared" si="0"/>
        <v>0.7700510287777679</v>
      </c>
      <c r="G12" s="201">
        <f t="shared" si="1"/>
        <v>0.6697196392455698</v>
      </c>
      <c r="H12" s="280">
        <v>812</v>
      </c>
      <c r="I12" s="280"/>
      <c r="J12" s="280">
        <v>20</v>
      </c>
      <c r="K12" s="280">
        <v>13</v>
      </c>
      <c r="L12" s="200">
        <v>5.6</v>
      </c>
      <c r="M12" s="213">
        <f t="shared" si="2"/>
        <v>0.44606250000000003</v>
      </c>
      <c r="N12" s="215">
        <v>1.125</v>
      </c>
      <c r="O12" s="215">
        <v>0.315</v>
      </c>
      <c r="P12" s="213">
        <f t="shared" si="3"/>
        <v>0.1771875</v>
      </c>
      <c r="Q12" s="215"/>
      <c r="R12" s="215"/>
      <c r="S12" s="213">
        <f t="shared" si="4"/>
        <v>0</v>
      </c>
      <c r="T12" s="215">
        <v>1.195</v>
      </c>
      <c r="U12" s="215">
        <v>0.45</v>
      </c>
      <c r="V12" s="215"/>
      <c r="W12" s="213">
        <f t="shared" si="5"/>
        <v>0.26887500000000003</v>
      </c>
      <c r="X12" s="215"/>
      <c r="Y12" s="215"/>
      <c r="Z12" s="215"/>
      <c r="AA12" s="213">
        <f t="shared" si="6"/>
        <v>0</v>
      </c>
      <c r="AB12" s="216"/>
      <c r="AC12" s="216"/>
      <c r="AD12" s="216"/>
      <c r="AE12" s="214">
        <f t="shared" si="7"/>
        <v>0</v>
      </c>
      <c r="AF12" s="216"/>
      <c r="AG12" s="216"/>
      <c r="AH12" s="214">
        <f t="shared" si="8"/>
        <v>0</v>
      </c>
      <c r="AI12" s="216"/>
      <c r="AJ12" s="216"/>
      <c r="AK12" s="216"/>
      <c r="AL12" s="214">
        <f t="shared" si="9"/>
        <v>0</v>
      </c>
      <c r="AM12" s="215" t="s">
        <v>132</v>
      </c>
      <c r="AN12" s="279">
        <v>44647</v>
      </c>
    </row>
    <row r="13" spans="1:40" ht="14.25">
      <c r="A13" s="258" t="s">
        <v>172</v>
      </c>
      <c r="B13" s="261" t="s">
        <v>181</v>
      </c>
      <c r="C13" s="199" t="s">
        <v>173</v>
      </c>
      <c r="D13" s="259">
        <v>0.04</v>
      </c>
      <c r="E13" s="260" t="s">
        <v>138</v>
      </c>
      <c r="F13" s="218">
        <f aca="true" t="shared" si="10" ref="F13:F30">IF(G13&lt;&gt;"",IF(G13&gt;1,G13/POWER(G13,(2*LOG10(G13))),G13*POWER(G13,(2*LOG10(G13)))),"")</f>
        <v>1.1099410846478466</v>
      </c>
      <c r="G13" s="201">
        <f aca="true" t="shared" si="11" ref="G13:G30">IF(H13&lt;&gt;"",H13*SQRT(M13)/(456*POWER(L13,1/3)),"")</f>
        <v>1.1229883762460442</v>
      </c>
      <c r="H13" s="280">
        <v>1040</v>
      </c>
      <c r="I13" s="280"/>
      <c r="J13" s="280"/>
      <c r="K13" s="280"/>
      <c r="L13" s="200">
        <v>9.5</v>
      </c>
      <c r="M13" s="213">
        <f aca="true" t="shared" si="12" ref="M13:M30">P13+S13+W13+AA13+AE13+AH13+AL13</f>
        <v>1.0875000000000001</v>
      </c>
      <c r="N13" s="215">
        <v>1.2</v>
      </c>
      <c r="O13" s="215">
        <v>0.5</v>
      </c>
      <c r="P13" s="213">
        <f aca="true" t="shared" si="13" ref="P13:P30">N13*O13/2</f>
        <v>0.3</v>
      </c>
      <c r="Q13" s="215">
        <v>0.6</v>
      </c>
      <c r="R13" s="215">
        <v>0.2</v>
      </c>
      <c r="S13" s="213">
        <f aca="true" t="shared" si="14" ref="S13:S30">Q13*R13/2</f>
        <v>0.06</v>
      </c>
      <c r="T13" s="215">
        <v>0.6</v>
      </c>
      <c r="U13" s="215">
        <v>0.28</v>
      </c>
      <c r="V13" s="215">
        <v>0.37</v>
      </c>
      <c r="W13" s="213">
        <f aca="true" t="shared" si="15" ref="W13:W30">(U13+V13)*T13/2</f>
        <v>0.195</v>
      </c>
      <c r="X13" s="215">
        <v>0.9</v>
      </c>
      <c r="Y13" s="215">
        <v>0.4</v>
      </c>
      <c r="Z13" s="215">
        <v>0.4</v>
      </c>
      <c r="AA13" s="213">
        <f aca="true" t="shared" si="16" ref="AA13:AA30">(Y13+Z13)*X13/2</f>
        <v>0.36000000000000004</v>
      </c>
      <c r="AB13" s="216">
        <v>0.46</v>
      </c>
      <c r="AC13" s="216">
        <v>0.24</v>
      </c>
      <c r="AD13" s="216"/>
      <c r="AE13" s="214">
        <f aca="true" t="shared" si="17" ref="AE13:AE30">(AC13+AD13)*AB13/2</f>
        <v>0.0552</v>
      </c>
      <c r="AF13" s="216">
        <v>0.69</v>
      </c>
      <c r="AG13" s="216">
        <v>0.34</v>
      </c>
      <c r="AH13" s="214">
        <f aca="true" t="shared" si="18" ref="AH13:AH30">AF13*AG13/2</f>
        <v>0.1173</v>
      </c>
      <c r="AI13" s="216"/>
      <c r="AJ13" s="216"/>
      <c r="AK13" s="216"/>
      <c r="AL13" s="214">
        <f aca="true" t="shared" si="19" ref="AL13:AL30">(AI13+AJ13)/2*AK13</f>
        <v>0</v>
      </c>
      <c r="AM13" s="215" t="s">
        <v>132</v>
      </c>
      <c r="AN13" s="279">
        <v>44708</v>
      </c>
    </row>
    <row r="14" spans="1:40" ht="14.25">
      <c r="A14" s="258" t="s">
        <v>174</v>
      </c>
      <c r="B14" s="261" t="s">
        <v>175</v>
      </c>
      <c r="C14" s="199" t="s">
        <v>176</v>
      </c>
      <c r="D14" s="259">
        <v>0.04</v>
      </c>
      <c r="E14" s="260" t="s">
        <v>138</v>
      </c>
      <c r="F14" s="218">
        <f t="shared" si="10"/>
        <v>1.276152785975395</v>
      </c>
      <c r="G14" s="201">
        <f t="shared" si="11"/>
        <v>1.4199816649767745</v>
      </c>
      <c r="H14" s="280">
        <v>1420</v>
      </c>
      <c r="I14" s="280"/>
      <c r="J14" s="280"/>
      <c r="K14" s="280"/>
      <c r="L14" s="200">
        <v>19.6</v>
      </c>
      <c r="M14" s="213">
        <f t="shared" si="12"/>
        <v>1.5115500000000002</v>
      </c>
      <c r="N14" s="215">
        <v>1.3</v>
      </c>
      <c r="O14" s="215">
        <v>0.6</v>
      </c>
      <c r="P14" s="213">
        <f t="shared" si="13"/>
        <v>0.39</v>
      </c>
      <c r="Q14" s="215">
        <v>0.6</v>
      </c>
      <c r="R14" s="215">
        <v>0.34</v>
      </c>
      <c r="S14" s="213">
        <f t="shared" si="14"/>
        <v>0.10200000000000001</v>
      </c>
      <c r="T14" s="215">
        <v>0.91</v>
      </c>
      <c r="U14" s="215">
        <v>0.35</v>
      </c>
      <c r="V14" s="215">
        <v>0.4</v>
      </c>
      <c r="W14" s="213">
        <f t="shared" si="15"/>
        <v>0.34125</v>
      </c>
      <c r="X14" s="215">
        <v>0.98</v>
      </c>
      <c r="Y14" s="215">
        <v>0.54</v>
      </c>
      <c r="Z14" s="215">
        <v>0.6</v>
      </c>
      <c r="AA14" s="213">
        <f t="shared" si="16"/>
        <v>0.5586000000000001</v>
      </c>
      <c r="AB14" s="216"/>
      <c r="AC14" s="216"/>
      <c r="AD14" s="216"/>
      <c r="AE14" s="214">
        <f t="shared" si="17"/>
        <v>0</v>
      </c>
      <c r="AF14" s="216">
        <v>0.57</v>
      </c>
      <c r="AG14" s="216">
        <v>0.42</v>
      </c>
      <c r="AH14" s="214">
        <f t="shared" si="18"/>
        <v>0.11969999999999999</v>
      </c>
      <c r="AI14" s="216"/>
      <c r="AJ14" s="216"/>
      <c r="AK14" s="216"/>
      <c r="AL14" s="214">
        <f t="shared" si="19"/>
        <v>0</v>
      </c>
      <c r="AM14" s="215" t="s">
        <v>132</v>
      </c>
      <c r="AN14" s="279">
        <v>44708</v>
      </c>
    </row>
    <row r="15" spans="1:40" ht="14.25">
      <c r="A15" s="258" t="s">
        <v>177</v>
      </c>
      <c r="B15" s="261" t="s">
        <v>178</v>
      </c>
      <c r="C15" s="199" t="s">
        <v>179</v>
      </c>
      <c r="D15" s="259">
        <v>0.06666666666666667</v>
      </c>
      <c r="E15" s="260" t="s">
        <v>138</v>
      </c>
      <c r="F15" s="218">
        <f t="shared" si="10"/>
        <v>1.1929031732373594</v>
      </c>
      <c r="G15" s="201">
        <f t="shared" si="11"/>
        <v>1.24292480469847</v>
      </c>
      <c r="H15" s="280">
        <v>1170</v>
      </c>
      <c r="I15" s="280"/>
      <c r="J15" s="280"/>
      <c r="K15" s="280"/>
      <c r="L15" s="200">
        <v>14.1</v>
      </c>
      <c r="M15" s="213">
        <f t="shared" si="12"/>
        <v>1.3695999999999997</v>
      </c>
      <c r="N15" s="215">
        <v>1.5</v>
      </c>
      <c r="O15" s="215">
        <v>0.69</v>
      </c>
      <c r="P15" s="213">
        <f t="shared" si="13"/>
        <v>0.5175</v>
      </c>
      <c r="Q15" s="215"/>
      <c r="R15" s="215"/>
      <c r="S15" s="213">
        <f t="shared" si="14"/>
        <v>0</v>
      </c>
      <c r="T15" s="215">
        <v>1.16</v>
      </c>
      <c r="U15" s="215">
        <v>0.67</v>
      </c>
      <c r="V15" s="215">
        <v>0.6</v>
      </c>
      <c r="W15" s="213">
        <f t="shared" si="15"/>
        <v>0.7365999999999999</v>
      </c>
      <c r="X15" s="215">
        <v>0.7</v>
      </c>
      <c r="Y15" s="215">
        <v>0.33</v>
      </c>
      <c r="Z15" s="215"/>
      <c r="AA15" s="213">
        <f t="shared" si="16"/>
        <v>0.11549999999999999</v>
      </c>
      <c r="AB15" s="216"/>
      <c r="AC15" s="216"/>
      <c r="AD15" s="216"/>
      <c r="AE15" s="214">
        <f t="shared" si="17"/>
        <v>0</v>
      </c>
      <c r="AF15" s="216"/>
      <c r="AG15" s="216"/>
      <c r="AH15" s="214">
        <f t="shared" si="18"/>
        <v>0</v>
      </c>
      <c r="AI15" s="216"/>
      <c r="AJ15" s="216"/>
      <c r="AK15" s="216"/>
      <c r="AL15" s="214">
        <f t="shared" si="19"/>
        <v>0</v>
      </c>
      <c r="AM15" s="215" t="s">
        <v>132</v>
      </c>
      <c r="AN15" s="279">
        <v>44708</v>
      </c>
    </row>
    <row r="16" spans="1:40" ht="14.25">
      <c r="A16" s="258" t="s">
        <v>199</v>
      </c>
      <c r="B16" s="261" t="s">
        <v>192</v>
      </c>
      <c r="C16" s="199" t="s">
        <v>180</v>
      </c>
      <c r="D16" s="259">
        <v>0.1</v>
      </c>
      <c r="E16" s="260" t="s">
        <v>137</v>
      </c>
      <c r="F16" s="218">
        <f t="shared" si="10"/>
        <v>0.7510371295872125</v>
      </c>
      <c r="G16" s="201">
        <f t="shared" si="11"/>
        <v>0.5863882641355527</v>
      </c>
      <c r="H16" s="280">
        <v>850</v>
      </c>
      <c r="I16" s="280"/>
      <c r="J16" s="280"/>
      <c r="K16" s="280"/>
      <c r="L16" s="200">
        <v>4.25</v>
      </c>
      <c r="M16" s="213">
        <f t="shared" si="12"/>
        <v>0.25965000000000005</v>
      </c>
      <c r="N16" s="215">
        <v>0.71</v>
      </c>
      <c r="O16" s="215">
        <v>0.23</v>
      </c>
      <c r="P16" s="213">
        <f t="shared" si="13"/>
        <v>0.08165</v>
      </c>
      <c r="Q16" s="215"/>
      <c r="R16" s="215"/>
      <c r="S16" s="213">
        <f t="shared" si="14"/>
        <v>0</v>
      </c>
      <c r="T16" s="215">
        <v>0.89</v>
      </c>
      <c r="U16" s="215">
        <v>0.4</v>
      </c>
      <c r="V16" s="215"/>
      <c r="W16" s="213">
        <f t="shared" si="15"/>
        <v>0.17800000000000002</v>
      </c>
      <c r="X16" s="215"/>
      <c r="Y16" s="215"/>
      <c r="Z16" s="215"/>
      <c r="AA16" s="213">
        <f t="shared" si="16"/>
        <v>0</v>
      </c>
      <c r="AB16" s="216"/>
      <c r="AC16" s="216"/>
      <c r="AD16" s="216"/>
      <c r="AE16" s="214">
        <f t="shared" si="17"/>
        <v>0</v>
      </c>
      <c r="AF16" s="216"/>
      <c r="AG16" s="216"/>
      <c r="AH16" s="214">
        <f t="shared" si="18"/>
        <v>0</v>
      </c>
      <c r="AI16" s="216"/>
      <c r="AJ16" s="216"/>
      <c r="AK16" s="216"/>
      <c r="AL16" s="214">
        <f t="shared" si="19"/>
        <v>0</v>
      </c>
      <c r="AM16" s="215" t="s">
        <v>132</v>
      </c>
      <c r="AN16" s="279">
        <v>44708</v>
      </c>
    </row>
    <row r="17" spans="1:40" ht="14.25">
      <c r="A17" s="258" t="s">
        <v>183</v>
      </c>
      <c r="B17" s="261" t="s">
        <v>184</v>
      </c>
      <c r="C17" s="199" t="s">
        <v>182</v>
      </c>
      <c r="D17" s="259">
        <v>0.06666666666666667</v>
      </c>
      <c r="E17" s="260" t="s">
        <v>137</v>
      </c>
      <c r="F17" s="218">
        <f t="shared" si="10"/>
        <v>0.7861153060344723</v>
      </c>
      <c r="G17" s="201">
        <f t="shared" si="11"/>
        <v>0.7099182329528885</v>
      </c>
      <c r="H17" s="280">
        <v>940</v>
      </c>
      <c r="I17" s="280"/>
      <c r="J17" s="280"/>
      <c r="K17" s="280"/>
      <c r="L17" s="200">
        <v>7.08</v>
      </c>
      <c r="M17" s="213">
        <f t="shared" si="12"/>
        <v>0.4373</v>
      </c>
      <c r="N17" s="215">
        <v>0.97</v>
      </c>
      <c r="O17" s="215">
        <v>0.34</v>
      </c>
      <c r="P17" s="213">
        <f t="shared" si="13"/>
        <v>0.16490000000000002</v>
      </c>
      <c r="Q17" s="215"/>
      <c r="R17" s="215"/>
      <c r="S17" s="213">
        <f t="shared" si="14"/>
        <v>0</v>
      </c>
      <c r="T17" s="215">
        <v>0.95</v>
      </c>
      <c r="U17" s="215">
        <v>0.27</v>
      </c>
      <c r="V17" s="215"/>
      <c r="W17" s="213">
        <f t="shared" si="15"/>
        <v>0.12825</v>
      </c>
      <c r="X17" s="215"/>
      <c r="Y17" s="215"/>
      <c r="Z17" s="215"/>
      <c r="AA17" s="213">
        <f t="shared" si="16"/>
        <v>0</v>
      </c>
      <c r="AB17" s="216">
        <v>0.93</v>
      </c>
      <c r="AC17" s="216">
        <v>0.31</v>
      </c>
      <c r="AD17" s="216"/>
      <c r="AE17" s="214">
        <f t="shared" si="17"/>
        <v>0.14415</v>
      </c>
      <c r="AF17" s="216"/>
      <c r="AG17" s="216"/>
      <c r="AH17" s="214">
        <f t="shared" si="18"/>
        <v>0</v>
      </c>
      <c r="AI17" s="216"/>
      <c r="AJ17" s="216"/>
      <c r="AK17" s="216"/>
      <c r="AL17" s="214">
        <f t="shared" si="19"/>
        <v>0</v>
      </c>
      <c r="AM17" s="215" t="s">
        <v>132</v>
      </c>
      <c r="AN17" s="279">
        <v>44737</v>
      </c>
    </row>
    <row r="18" spans="1:40" ht="14.25">
      <c r="A18" s="258" t="s">
        <v>185</v>
      </c>
      <c r="B18" s="261" t="s">
        <v>186</v>
      </c>
      <c r="C18" s="199" t="s">
        <v>187</v>
      </c>
      <c r="D18" s="259">
        <v>0.03333333333333333</v>
      </c>
      <c r="E18" s="260" t="s">
        <v>139</v>
      </c>
      <c r="F18" s="218">
        <f t="shared" si="10"/>
        <v>0.8065309317695819</v>
      </c>
      <c r="G18" s="201">
        <f t="shared" si="11"/>
        <v>0.7511728217166009</v>
      </c>
      <c r="H18" s="280">
        <v>1130</v>
      </c>
      <c r="I18" s="280"/>
      <c r="J18" s="280">
        <v>30</v>
      </c>
      <c r="K18" s="280"/>
      <c r="L18" s="200">
        <v>14</v>
      </c>
      <c r="M18" s="213">
        <f t="shared" si="12"/>
        <v>0.53375</v>
      </c>
      <c r="N18" s="215">
        <v>0.6</v>
      </c>
      <c r="O18" s="215">
        <v>0.4</v>
      </c>
      <c r="P18" s="213">
        <f t="shared" si="13"/>
        <v>0.12</v>
      </c>
      <c r="Q18" s="215">
        <v>0.95</v>
      </c>
      <c r="R18" s="215">
        <v>0.65</v>
      </c>
      <c r="S18" s="213">
        <f t="shared" si="14"/>
        <v>0.30874999999999997</v>
      </c>
      <c r="T18" s="215"/>
      <c r="U18" s="215"/>
      <c r="V18" s="215"/>
      <c r="W18" s="213">
        <f t="shared" si="15"/>
        <v>0</v>
      </c>
      <c r="X18" s="215">
        <v>0.6</v>
      </c>
      <c r="Y18" s="215">
        <v>0.35</v>
      </c>
      <c r="Z18" s="215"/>
      <c r="AA18" s="213">
        <f t="shared" si="16"/>
        <v>0.105</v>
      </c>
      <c r="AB18" s="216"/>
      <c r="AC18" s="216"/>
      <c r="AD18" s="216"/>
      <c r="AE18" s="214">
        <f t="shared" si="17"/>
        <v>0</v>
      </c>
      <c r="AF18" s="216"/>
      <c r="AG18" s="216"/>
      <c r="AH18" s="214">
        <f t="shared" si="18"/>
        <v>0</v>
      </c>
      <c r="AI18" s="216"/>
      <c r="AJ18" s="216"/>
      <c r="AK18" s="216"/>
      <c r="AL18" s="214">
        <f t="shared" si="19"/>
        <v>0</v>
      </c>
      <c r="AM18" s="216" t="s">
        <v>132</v>
      </c>
      <c r="AN18" s="279">
        <v>45064</v>
      </c>
    </row>
    <row r="19" spans="1:40" ht="14.25">
      <c r="A19" s="258" t="s">
        <v>188</v>
      </c>
      <c r="B19" s="261" t="s">
        <v>189</v>
      </c>
      <c r="C19" s="199" t="s">
        <v>190</v>
      </c>
      <c r="D19" s="259">
        <v>0.06666666666666667</v>
      </c>
      <c r="E19" s="260" t="s">
        <v>138</v>
      </c>
      <c r="F19" s="218">
        <f t="shared" si="10"/>
        <v>0.763764484765606</v>
      </c>
      <c r="G19" s="201">
        <f t="shared" si="11"/>
        <v>0.6502570958731355</v>
      </c>
      <c r="H19" s="280">
        <v>780</v>
      </c>
      <c r="I19" s="280"/>
      <c r="J19" s="280"/>
      <c r="K19" s="280"/>
      <c r="L19" s="200">
        <v>9.1</v>
      </c>
      <c r="M19" s="213">
        <f t="shared" si="12"/>
        <v>0.6298999999999999</v>
      </c>
      <c r="N19" s="215">
        <v>0.72</v>
      </c>
      <c r="O19" s="215">
        <v>0.22</v>
      </c>
      <c r="P19" s="213">
        <f t="shared" si="13"/>
        <v>0.07919999999999999</v>
      </c>
      <c r="Q19" s="215">
        <v>0.6</v>
      </c>
      <c r="R19" s="215">
        <v>0.3</v>
      </c>
      <c r="S19" s="213">
        <f t="shared" si="14"/>
        <v>0.09</v>
      </c>
      <c r="T19" s="215">
        <v>0.74</v>
      </c>
      <c r="U19" s="215">
        <v>0.37</v>
      </c>
      <c r="V19" s="215">
        <v>0.34</v>
      </c>
      <c r="W19" s="213">
        <f t="shared" si="15"/>
        <v>0.2627</v>
      </c>
      <c r="X19" s="215">
        <v>0.8</v>
      </c>
      <c r="Y19" s="215">
        <v>0.3</v>
      </c>
      <c r="Z19" s="215"/>
      <c r="AA19" s="213">
        <f t="shared" si="16"/>
        <v>0.12</v>
      </c>
      <c r="AB19" s="216"/>
      <c r="AC19" s="216"/>
      <c r="AD19" s="216"/>
      <c r="AE19" s="214">
        <f t="shared" si="17"/>
        <v>0</v>
      </c>
      <c r="AF19" s="216">
        <v>0.6</v>
      </c>
      <c r="AG19" s="216">
        <v>0.26</v>
      </c>
      <c r="AH19" s="214">
        <f t="shared" si="18"/>
        <v>0.078</v>
      </c>
      <c r="AI19" s="216"/>
      <c r="AJ19" s="216"/>
      <c r="AK19" s="216"/>
      <c r="AL19" s="214">
        <f t="shared" si="19"/>
        <v>0</v>
      </c>
      <c r="AM19" s="216" t="s">
        <v>132</v>
      </c>
      <c r="AN19" s="279">
        <v>45064</v>
      </c>
    </row>
    <row r="20" spans="1:40" ht="14.25">
      <c r="A20" s="258" t="s">
        <v>191</v>
      </c>
      <c r="B20" s="261" t="s">
        <v>192</v>
      </c>
      <c r="C20" s="199" t="s">
        <v>193</v>
      </c>
      <c r="D20" s="259">
        <v>0.1</v>
      </c>
      <c r="E20" s="260" t="s">
        <v>137</v>
      </c>
      <c r="F20" s="218">
        <f t="shared" si="10"/>
        <v>0.7510371295872125</v>
      </c>
      <c r="G20" s="201">
        <f t="shared" si="11"/>
        <v>0.5863882641355527</v>
      </c>
      <c r="H20" s="280">
        <v>850</v>
      </c>
      <c r="I20" s="280"/>
      <c r="J20" s="280"/>
      <c r="K20" s="280"/>
      <c r="L20" s="200">
        <v>4.25</v>
      </c>
      <c r="M20" s="213">
        <f t="shared" si="12"/>
        <v>0.25965000000000005</v>
      </c>
      <c r="N20" s="215">
        <v>0.71</v>
      </c>
      <c r="O20" s="215">
        <v>0.23</v>
      </c>
      <c r="P20" s="213">
        <f t="shared" si="13"/>
        <v>0.08165</v>
      </c>
      <c r="Q20" s="215"/>
      <c r="R20" s="215"/>
      <c r="S20" s="213">
        <f t="shared" si="14"/>
        <v>0</v>
      </c>
      <c r="T20" s="215">
        <v>0.89</v>
      </c>
      <c r="U20" s="215">
        <v>0.4</v>
      </c>
      <c r="V20" s="215"/>
      <c r="W20" s="213">
        <f t="shared" si="15"/>
        <v>0.17800000000000002</v>
      </c>
      <c r="X20" s="215"/>
      <c r="Y20" s="215"/>
      <c r="Z20" s="215"/>
      <c r="AA20" s="213">
        <f t="shared" si="16"/>
        <v>0</v>
      </c>
      <c r="AB20" s="216"/>
      <c r="AC20" s="216"/>
      <c r="AD20" s="216"/>
      <c r="AE20" s="214">
        <f t="shared" si="17"/>
        <v>0</v>
      </c>
      <c r="AF20" s="216"/>
      <c r="AG20" s="216"/>
      <c r="AH20" s="214">
        <f t="shared" si="18"/>
        <v>0</v>
      </c>
      <c r="AI20" s="216"/>
      <c r="AJ20" s="216"/>
      <c r="AK20" s="216"/>
      <c r="AL20" s="214">
        <f t="shared" si="19"/>
        <v>0</v>
      </c>
      <c r="AM20" s="216" t="s">
        <v>132</v>
      </c>
      <c r="AN20" s="279">
        <v>45064</v>
      </c>
    </row>
    <row r="21" spans="1:40" ht="14.25">
      <c r="A21" s="258"/>
      <c r="B21" s="261"/>
      <c r="C21" s="199"/>
      <c r="D21" s="259"/>
      <c r="E21" s="260"/>
      <c r="F21" s="218">
        <f t="shared" si="10"/>
      </c>
      <c r="G21" s="201">
        <f t="shared" si="11"/>
      </c>
      <c r="H21" s="280"/>
      <c r="I21" s="280"/>
      <c r="J21" s="280"/>
      <c r="K21" s="280"/>
      <c r="L21" s="200"/>
      <c r="M21" s="213">
        <f t="shared" si="12"/>
        <v>0</v>
      </c>
      <c r="N21" s="215"/>
      <c r="O21" s="215"/>
      <c r="P21" s="213">
        <f t="shared" si="13"/>
        <v>0</v>
      </c>
      <c r="Q21" s="215"/>
      <c r="R21" s="215"/>
      <c r="S21" s="213">
        <f t="shared" si="14"/>
        <v>0</v>
      </c>
      <c r="T21" s="215"/>
      <c r="U21" s="215"/>
      <c r="V21" s="215"/>
      <c r="W21" s="213">
        <f t="shared" si="15"/>
        <v>0</v>
      </c>
      <c r="X21" s="215"/>
      <c r="Y21" s="215"/>
      <c r="Z21" s="215"/>
      <c r="AA21" s="213">
        <f t="shared" si="16"/>
        <v>0</v>
      </c>
      <c r="AB21" s="216"/>
      <c r="AC21" s="216"/>
      <c r="AD21" s="216"/>
      <c r="AE21" s="214">
        <f t="shared" si="17"/>
        <v>0</v>
      </c>
      <c r="AF21" s="216"/>
      <c r="AG21" s="216"/>
      <c r="AH21" s="214">
        <f t="shared" si="18"/>
        <v>0</v>
      </c>
      <c r="AI21" s="216"/>
      <c r="AJ21" s="216"/>
      <c r="AK21" s="216"/>
      <c r="AL21" s="214">
        <f t="shared" si="19"/>
        <v>0</v>
      </c>
      <c r="AM21" s="216"/>
      <c r="AN21" s="279"/>
    </row>
    <row r="22" spans="1:40" ht="14.25">
      <c r="A22" s="258"/>
      <c r="B22" s="261"/>
      <c r="C22" s="199"/>
      <c r="D22" s="259"/>
      <c r="E22" s="260"/>
      <c r="F22" s="218">
        <f t="shared" si="10"/>
      </c>
      <c r="G22" s="201">
        <f t="shared" si="11"/>
      </c>
      <c r="H22" s="280"/>
      <c r="I22" s="280"/>
      <c r="J22" s="280"/>
      <c r="K22" s="280"/>
      <c r="L22" s="200"/>
      <c r="M22" s="213">
        <f t="shared" si="12"/>
        <v>0</v>
      </c>
      <c r="N22" s="215"/>
      <c r="O22" s="215"/>
      <c r="P22" s="213">
        <f t="shared" si="13"/>
        <v>0</v>
      </c>
      <c r="Q22" s="215"/>
      <c r="R22" s="215"/>
      <c r="S22" s="213">
        <f t="shared" si="14"/>
        <v>0</v>
      </c>
      <c r="T22" s="215"/>
      <c r="U22" s="215"/>
      <c r="V22" s="215"/>
      <c r="W22" s="213">
        <f t="shared" si="15"/>
        <v>0</v>
      </c>
      <c r="X22" s="215"/>
      <c r="Y22" s="215"/>
      <c r="Z22" s="215"/>
      <c r="AA22" s="213">
        <f t="shared" si="16"/>
        <v>0</v>
      </c>
      <c r="AB22" s="216"/>
      <c r="AC22" s="216"/>
      <c r="AD22" s="216"/>
      <c r="AE22" s="214">
        <f t="shared" si="17"/>
        <v>0</v>
      </c>
      <c r="AF22" s="216"/>
      <c r="AG22" s="216"/>
      <c r="AH22" s="214">
        <f t="shared" si="18"/>
        <v>0</v>
      </c>
      <c r="AI22" s="216"/>
      <c r="AJ22" s="216"/>
      <c r="AK22" s="216"/>
      <c r="AL22" s="214">
        <f t="shared" si="19"/>
        <v>0</v>
      </c>
      <c r="AM22" s="216"/>
      <c r="AN22" s="279"/>
    </row>
    <row r="23" spans="1:40" ht="14.25">
      <c r="A23" s="258"/>
      <c r="B23" s="261"/>
      <c r="C23" s="199"/>
      <c r="D23" s="259"/>
      <c r="E23" s="260"/>
      <c r="F23" s="218">
        <f t="shared" si="10"/>
      </c>
      <c r="G23" s="201">
        <f t="shared" si="11"/>
      </c>
      <c r="H23" s="280"/>
      <c r="I23" s="280"/>
      <c r="J23" s="280"/>
      <c r="K23" s="280"/>
      <c r="L23" s="200"/>
      <c r="M23" s="213">
        <f t="shared" si="12"/>
        <v>0</v>
      </c>
      <c r="N23" s="215"/>
      <c r="O23" s="215"/>
      <c r="P23" s="213">
        <f t="shared" si="13"/>
        <v>0</v>
      </c>
      <c r="Q23" s="215"/>
      <c r="R23" s="215"/>
      <c r="S23" s="213">
        <f t="shared" si="14"/>
        <v>0</v>
      </c>
      <c r="T23" s="215"/>
      <c r="U23" s="215"/>
      <c r="V23" s="215"/>
      <c r="W23" s="213">
        <f t="shared" si="15"/>
        <v>0</v>
      </c>
      <c r="X23" s="215"/>
      <c r="Y23" s="215"/>
      <c r="Z23" s="215"/>
      <c r="AA23" s="213">
        <f t="shared" si="16"/>
        <v>0</v>
      </c>
      <c r="AB23" s="216"/>
      <c r="AC23" s="216"/>
      <c r="AD23" s="216"/>
      <c r="AE23" s="214">
        <f t="shared" si="17"/>
        <v>0</v>
      </c>
      <c r="AF23" s="216"/>
      <c r="AG23" s="216"/>
      <c r="AH23" s="214">
        <f t="shared" si="18"/>
        <v>0</v>
      </c>
      <c r="AI23" s="216"/>
      <c r="AJ23" s="216"/>
      <c r="AK23" s="216"/>
      <c r="AL23" s="214">
        <f t="shared" si="19"/>
        <v>0</v>
      </c>
      <c r="AM23" s="216"/>
      <c r="AN23" s="279"/>
    </row>
    <row r="24" spans="1:40" ht="14.25">
      <c r="A24" s="258"/>
      <c r="B24" s="261"/>
      <c r="C24" s="199"/>
      <c r="D24" s="259"/>
      <c r="E24" s="260"/>
      <c r="F24" s="218">
        <f t="shared" si="10"/>
      </c>
      <c r="G24" s="201">
        <f t="shared" si="11"/>
      </c>
      <c r="H24" s="280"/>
      <c r="I24" s="280"/>
      <c r="J24" s="280"/>
      <c r="K24" s="280"/>
      <c r="L24" s="200"/>
      <c r="M24" s="213">
        <f t="shared" si="12"/>
        <v>0</v>
      </c>
      <c r="N24" s="215"/>
      <c r="O24" s="215"/>
      <c r="P24" s="213">
        <f t="shared" si="13"/>
        <v>0</v>
      </c>
      <c r="Q24" s="215"/>
      <c r="R24" s="215"/>
      <c r="S24" s="213">
        <f t="shared" si="14"/>
        <v>0</v>
      </c>
      <c r="T24" s="215"/>
      <c r="U24" s="215"/>
      <c r="V24" s="215"/>
      <c r="W24" s="213">
        <f t="shared" si="15"/>
        <v>0</v>
      </c>
      <c r="X24" s="215"/>
      <c r="Y24" s="215"/>
      <c r="Z24" s="215"/>
      <c r="AA24" s="213">
        <f t="shared" si="16"/>
        <v>0</v>
      </c>
      <c r="AB24" s="216"/>
      <c r="AC24" s="216"/>
      <c r="AD24" s="216"/>
      <c r="AE24" s="214">
        <f t="shared" si="17"/>
        <v>0</v>
      </c>
      <c r="AF24" s="216"/>
      <c r="AG24" s="216"/>
      <c r="AH24" s="214">
        <f t="shared" si="18"/>
        <v>0</v>
      </c>
      <c r="AI24" s="216"/>
      <c r="AJ24" s="216"/>
      <c r="AK24" s="216"/>
      <c r="AL24" s="214">
        <f t="shared" si="19"/>
        <v>0</v>
      </c>
      <c r="AM24" s="216"/>
      <c r="AN24" s="279"/>
    </row>
    <row r="25" spans="1:40" ht="14.25">
      <c r="A25" s="258"/>
      <c r="B25" s="261"/>
      <c r="C25" s="199"/>
      <c r="D25" s="259"/>
      <c r="E25" s="260"/>
      <c r="F25" s="218">
        <f t="shared" si="10"/>
      </c>
      <c r="G25" s="201">
        <f t="shared" si="11"/>
      </c>
      <c r="H25" s="280"/>
      <c r="I25" s="280"/>
      <c r="J25" s="280"/>
      <c r="K25" s="280"/>
      <c r="L25" s="200"/>
      <c r="M25" s="213">
        <f t="shared" si="12"/>
        <v>0</v>
      </c>
      <c r="N25" s="215"/>
      <c r="O25" s="215"/>
      <c r="P25" s="213">
        <f t="shared" si="13"/>
        <v>0</v>
      </c>
      <c r="Q25" s="215"/>
      <c r="R25" s="215"/>
      <c r="S25" s="213">
        <f t="shared" si="14"/>
        <v>0</v>
      </c>
      <c r="T25" s="215"/>
      <c r="U25" s="215"/>
      <c r="V25" s="215"/>
      <c r="W25" s="213">
        <f t="shared" si="15"/>
        <v>0</v>
      </c>
      <c r="X25" s="215"/>
      <c r="Y25" s="215"/>
      <c r="Z25" s="215"/>
      <c r="AA25" s="213">
        <f t="shared" si="16"/>
        <v>0</v>
      </c>
      <c r="AB25" s="216"/>
      <c r="AC25" s="216"/>
      <c r="AD25" s="216"/>
      <c r="AE25" s="214">
        <f t="shared" si="17"/>
        <v>0</v>
      </c>
      <c r="AF25" s="216"/>
      <c r="AG25" s="216"/>
      <c r="AH25" s="214">
        <f t="shared" si="18"/>
        <v>0</v>
      </c>
      <c r="AI25" s="216"/>
      <c r="AJ25" s="216"/>
      <c r="AK25" s="216"/>
      <c r="AL25" s="214">
        <f t="shared" si="19"/>
        <v>0</v>
      </c>
      <c r="AM25" s="216"/>
      <c r="AN25" s="279"/>
    </row>
    <row r="26" spans="1:40" ht="14.25">
      <c r="A26" s="258"/>
      <c r="B26" s="261"/>
      <c r="C26" s="199"/>
      <c r="D26" s="259"/>
      <c r="E26" s="260"/>
      <c r="F26" s="218">
        <f t="shared" si="10"/>
      </c>
      <c r="G26" s="201">
        <f t="shared" si="11"/>
      </c>
      <c r="H26" s="280"/>
      <c r="I26" s="280"/>
      <c r="J26" s="280"/>
      <c r="K26" s="280"/>
      <c r="L26" s="200"/>
      <c r="M26" s="213">
        <f t="shared" si="12"/>
        <v>0</v>
      </c>
      <c r="N26" s="215"/>
      <c r="O26" s="215"/>
      <c r="P26" s="213">
        <f t="shared" si="13"/>
        <v>0</v>
      </c>
      <c r="Q26" s="215"/>
      <c r="R26" s="215"/>
      <c r="S26" s="213">
        <f t="shared" si="14"/>
        <v>0</v>
      </c>
      <c r="T26" s="215"/>
      <c r="U26" s="215"/>
      <c r="V26" s="215"/>
      <c r="W26" s="213">
        <f t="shared" si="15"/>
        <v>0</v>
      </c>
      <c r="X26" s="215"/>
      <c r="Y26" s="215"/>
      <c r="Z26" s="215"/>
      <c r="AA26" s="213">
        <f t="shared" si="16"/>
        <v>0</v>
      </c>
      <c r="AB26" s="216"/>
      <c r="AC26" s="216"/>
      <c r="AD26" s="216"/>
      <c r="AE26" s="214">
        <f t="shared" si="17"/>
        <v>0</v>
      </c>
      <c r="AF26" s="216"/>
      <c r="AG26" s="216"/>
      <c r="AH26" s="214">
        <f t="shared" si="18"/>
        <v>0</v>
      </c>
      <c r="AI26" s="216"/>
      <c r="AJ26" s="216"/>
      <c r="AK26" s="216"/>
      <c r="AL26" s="214">
        <f t="shared" si="19"/>
        <v>0</v>
      </c>
      <c r="AM26" s="216"/>
      <c r="AN26" s="279"/>
    </row>
    <row r="27" spans="1:40" ht="14.25">
      <c r="A27" s="258"/>
      <c r="B27" s="261"/>
      <c r="C27" s="199"/>
      <c r="D27" s="259"/>
      <c r="E27" s="260"/>
      <c r="F27" s="218">
        <f t="shared" si="10"/>
      </c>
      <c r="G27" s="201">
        <f t="shared" si="11"/>
      </c>
      <c r="H27" s="280"/>
      <c r="I27" s="280"/>
      <c r="J27" s="280"/>
      <c r="K27" s="280"/>
      <c r="L27" s="200"/>
      <c r="M27" s="213">
        <f t="shared" si="12"/>
        <v>0</v>
      </c>
      <c r="N27" s="215"/>
      <c r="O27" s="215"/>
      <c r="P27" s="213">
        <f t="shared" si="13"/>
        <v>0</v>
      </c>
      <c r="Q27" s="215"/>
      <c r="R27" s="215"/>
      <c r="S27" s="213">
        <f t="shared" si="14"/>
        <v>0</v>
      </c>
      <c r="T27" s="215"/>
      <c r="U27" s="215"/>
      <c r="V27" s="215"/>
      <c r="W27" s="213">
        <f t="shared" si="15"/>
        <v>0</v>
      </c>
      <c r="X27" s="215"/>
      <c r="Y27" s="215"/>
      <c r="Z27" s="215"/>
      <c r="AA27" s="213">
        <f t="shared" si="16"/>
        <v>0</v>
      </c>
      <c r="AB27" s="216"/>
      <c r="AC27" s="216"/>
      <c r="AD27" s="216"/>
      <c r="AE27" s="214">
        <f t="shared" si="17"/>
        <v>0</v>
      </c>
      <c r="AF27" s="216"/>
      <c r="AG27" s="216"/>
      <c r="AH27" s="214">
        <f t="shared" si="18"/>
        <v>0</v>
      </c>
      <c r="AI27" s="216"/>
      <c r="AJ27" s="216"/>
      <c r="AK27" s="216"/>
      <c r="AL27" s="214">
        <f t="shared" si="19"/>
        <v>0</v>
      </c>
      <c r="AM27" s="216"/>
      <c r="AN27" s="279"/>
    </row>
    <row r="28" spans="1:40" ht="14.25">
      <c r="A28" s="258"/>
      <c r="B28" s="261"/>
      <c r="C28" s="199"/>
      <c r="D28" s="259"/>
      <c r="E28" s="260"/>
      <c r="F28" s="218">
        <f t="shared" si="10"/>
      </c>
      <c r="G28" s="201">
        <f t="shared" si="11"/>
      </c>
      <c r="H28" s="280"/>
      <c r="I28" s="280"/>
      <c r="J28" s="280"/>
      <c r="K28" s="280"/>
      <c r="L28" s="200"/>
      <c r="M28" s="213">
        <f t="shared" si="12"/>
        <v>0</v>
      </c>
      <c r="N28" s="215"/>
      <c r="O28" s="215"/>
      <c r="P28" s="213">
        <f t="shared" si="13"/>
        <v>0</v>
      </c>
      <c r="Q28" s="215"/>
      <c r="R28" s="215"/>
      <c r="S28" s="213">
        <f t="shared" si="14"/>
        <v>0</v>
      </c>
      <c r="T28" s="215"/>
      <c r="U28" s="215"/>
      <c r="V28" s="215"/>
      <c r="W28" s="213">
        <f t="shared" si="15"/>
        <v>0</v>
      </c>
      <c r="X28" s="215"/>
      <c r="Y28" s="215"/>
      <c r="Z28" s="215"/>
      <c r="AA28" s="213">
        <f t="shared" si="16"/>
        <v>0</v>
      </c>
      <c r="AB28" s="216"/>
      <c r="AC28" s="216"/>
      <c r="AD28" s="216"/>
      <c r="AE28" s="214">
        <f t="shared" si="17"/>
        <v>0</v>
      </c>
      <c r="AF28" s="216"/>
      <c r="AG28" s="216"/>
      <c r="AH28" s="214">
        <f t="shared" si="18"/>
        <v>0</v>
      </c>
      <c r="AI28" s="216"/>
      <c r="AJ28" s="216"/>
      <c r="AK28" s="216"/>
      <c r="AL28" s="214">
        <f t="shared" si="19"/>
        <v>0</v>
      </c>
      <c r="AM28" s="216"/>
      <c r="AN28" s="279"/>
    </row>
    <row r="29" spans="1:40" ht="14.25">
      <c r="A29" s="258"/>
      <c r="B29" s="261"/>
      <c r="C29" s="199"/>
      <c r="D29" s="259"/>
      <c r="E29" s="260"/>
      <c r="F29" s="218">
        <f t="shared" si="10"/>
      </c>
      <c r="G29" s="201">
        <f t="shared" si="11"/>
      </c>
      <c r="H29" s="280"/>
      <c r="I29" s="280"/>
      <c r="J29" s="280"/>
      <c r="K29" s="280"/>
      <c r="L29" s="200"/>
      <c r="M29" s="213">
        <f t="shared" si="12"/>
        <v>0</v>
      </c>
      <c r="N29" s="215"/>
      <c r="O29" s="215"/>
      <c r="P29" s="213">
        <f t="shared" si="13"/>
        <v>0</v>
      </c>
      <c r="Q29" s="215"/>
      <c r="R29" s="215"/>
      <c r="S29" s="213">
        <f t="shared" si="14"/>
        <v>0</v>
      </c>
      <c r="T29" s="215"/>
      <c r="U29" s="215"/>
      <c r="V29" s="215"/>
      <c r="W29" s="213">
        <f t="shared" si="15"/>
        <v>0</v>
      </c>
      <c r="X29" s="215"/>
      <c r="Y29" s="215"/>
      <c r="Z29" s="215"/>
      <c r="AA29" s="213">
        <f t="shared" si="16"/>
        <v>0</v>
      </c>
      <c r="AB29" s="216"/>
      <c r="AC29" s="216"/>
      <c r="AD29" s="216"/>
      <c r="AE29" s="214">
        <f t="shared" si="17"/>
        <v>0</v>
      </c>
      <c r="AF29" s="216"/>
      <c r="AG29" s="216"/>
      <c r="AH29" s="214">
        <f t="shared" si="18"/>
        <v>0</v>
      </c>
      <c r="AI29" s="216"/>
      <c r="AJ29" s="216"/>
      <c r="AK29" s="216"/>
      <c r="AL29" s="214">
        <f t="shared" si="19"/>
        <v>0</v>
      </c>
      <c r="AM29" s="216"/>
      <c r="AN29" s="279"/>
    </row>
    <row r="30" spans="1:40" ht="14.25">
      <c r="A30" s="258"/>
      <c r="B30" s="261"/>
      <c r="C30" s="199"/>
      <c r="D30" s="259"/>
      <c r="E30" s="260"/>
      <c r="F30" s="218">
        <f t="shared" si="10"/>
      </c>
      <c r="G30" s="201">
        <f t="shared" si="11"/>
      </c>
      <c r="H30" s="280"/>
      <c r="I30" s="280"/>
      <c r="J30" s="280"/>
      <c r="K30" s="280"/>
      <c r="L30" s="200"/>
      <c r="M30" s="213">
        <f t="shared" si="12"/>
        <v>0</v>
      </c>
      <c r="N30" s="215"/>
      <c r="O30" s="215"/>
      <c r="P30" s="213">
        <f t="shared" si="13"/>
        <v>0</v>
      </c>
      <c r="Q30" s="215"/>
      <c r="R30" s="215"/>
      <c r="S30" s="213">
        <f t="shared" si="14"/>
        <v>0</v>
      </c>
      <c r="T30" s="215"/>
      <c r="U30" s="215"/>
      <c r="V30" s="215"/>
      <c r="W30" s="213">
        <f t="shared" si="15"/>
        <v>0</v>
      </c>
      <c r="X30" s="215"/>
      <c r="Y30" s="215"/>
      <c r="Z30" s="215"/>
      <c r="AA30" s="213">
        <f t="shared" si="16"/>
        <v>0</v>
      </c>
      <c r="AB30" s="216"/>
      <c r="AC30" s="216"/>
      <c r="AD30" s="216"/>
      <c r="AE30" s="214">
        <f t="shared" si="17"/>
        <v>0</v>
      </c>
      <c r="AF30" s="216"/>
      <c r="AG30" s="216"/>
      <c r="AH30" s="214">
        <f t="shared" si="18"/>
        <v>0</v>
      </c>
      <c r="AI30" s="216"/>
      <c r="AJ30" s="216"/>
      <c r="AK30" s="216"/>
      <c r="AL30" s="214">
        <f t="shared" si="19"/>
        <v>0</v>
      </c>
      <c r="AM30" s="216"/>
      <c r="AN30" s="279"/>
    </row>
    <row r="31" spans="1:40" ht="14.25">
      <c r="A31" s="258"/>
      <c r="B31" s="261"/>
      <c r="C31" s="199"/>
      <c r="D31" s="259"/>
      <c r="E31" s="260"/>
      <c r="F31" s="218">
        <f aca="true" t="shared" si="20" ref="F31:F43">IF(G31&lt;&gt;"",IF(G31&gt;1,G31/POWER(G31,(2*LOG10(G31))),G31*POWER(G31,(2*LOG10(G31)))),"")</f>
      </c>
      <c r="G31" s="201">
        <f aca="true" t="shared" si="21" ref="G31:G43">IF(H31&lt;&gt;"",H31*SQRT(M31)/(456*POWER(L31,1/3)),"")</f>
      </c>
      <c r="H31" s="280"/>
      <c r="I31" s="280"/>
      <c r="J31" s="280"/>
      <c r="K31" s="280"/>
      <c r="L31" s="200"/>
      <c r="M31" s="213">
        <f aca="true" t="shared" si="22" ref="M31:M43">P31+S31+W31+AA31+AE31+AH31+AL31</f>
        <v>0</v>
      </c>
      <c r="N31" s="215"/>
      <c r="O31" s="215"/>
      <c r="P31" s="213">
        <f aca="true" t="shared" si="23" ref="P31:P43">N31*O31/2</f>
        <v>0</v>
      </c>
      <c r="Q31" s="215"/>
      <c r="R31" s="215"/>
      <c r="S31" s="213">
        <f aca="true" t="shared" si="24" ref="S31:S43">Q31*R31/2</f>
        <v>0</v>
      </c>
      <c r="T31" s="215"/>
      <c r="U31" s="215"/>
      <c r="V31" s="215"/>
      <c r="W31" s="213">
        <f aca="true" t="shared" si="25" ref="W31:W43">(U31+V31)*T31/2</f>
        <v>0</v>
      </c>
      <c r="X31" s="215"/>
      <c r="Y31" s="215"/>
      <c r="Z31" s="215"/>
      <c r="AA31" s="213">
        <f aca="true" t="shared" si="26" ref="AA31:AA43">(Y31+Z31)*X31/2</f>
        <v>0</v>
      </c>
      <c r="AB31" s="216"/>
      <c r="AC31" s="216"/>
      <c r="AD31" s="216"/>
      <c r="AE31" s="214">
        <f aca="true" t="shared" si="27" ref="AE31:AE43">(AC31+AD31)*AB31/2</f>
        <v>0</v>
      </c>
      <c r="AF31" s="216"/>
      <c r="AG31" s="216"/>
      <c r="AH31" s="214">
        <f aca="true" t="shared" si="28" ref="AH31:AH43">AF31*AG31/2</f>
        <v>0</v>
      </c>
      <c r="AI31" s="216"/>
      <c r="AJ31" s="216"/>
      <c r="AK31" s="216"/>
      <c r="AL31" s="214">
        <f aca="true" t="shared" si="29" ref="AL31:AL43">(AI31+AJ31)/2*AK31</f>
        <v>0</v>
      </c>
      <c r="AM31" s="216"/>
      <c r="AN31" s="279"/>
    </row>
    <row r="32" spans="1:40" ht="14.25">
      <c r="A32" s="258"/>
      <c r="B32" s="261"/>
      <c r="C32" s="199"/>
      <c r="D32" s="259"/>
      <c r="E32" s="260"/>
      <c r="F32" s="218">
        <f t="shared" si="20"/>
      </c>
      <c r="G32" s="201">
        <f t="shared" si="21"/>
      </c>
      <c r="H32" s="280"/>
      <c r="I32" s="280"/>
      <c r="J32" s="280"/>
      <c r="K32" s="280"/>
      <c r="L32" s="200"/>
      <c r="M32" s="213">
        <f t="shared" si="22"/>
        <v>0</v>
      </c>
      <c r="N32" s="215"/>
      <c r="O32" s="215"/>
      <c r="P32" s="213">
        <f t="shared" si="23"/>
        <v>0</v>
      </c>
      <c r="Q32" s="215"/>
      <c r="R32" s="215"/>
      <c r="S32" s="213">
        <f t="shared" si="24"/>
        <v>0</v>
      </c>
      <c r="T32" s="215"/>
      <c r="U32" s="215"/>
      <c r="V32" s="215"/>
      <c r="W32" s="213">
        <f t="shared" si="25"/>
        <v>0</v>
      </c>
      <c r="X32" s="215"/>
      <c r="Y32" s="215"/>
      <c r="Z32" s="215"/>
      <c r="AA32" s="213">
        <f t="shared" si="26"/>
        <v>0</v>
      </c>
      <c r="AB32" s="216"/>
      <c r="AC32" s="216"/>
      <c r="AD32" s="216"/>
      <c r="AE32" s="214">
        <f t="shared" si="27"/>
        <v>0</v>
      </c>
      <c r="AF32" s="216"/>
      <c r="AG32" s="216"/>
      <c r="AH32" s="214">
        <f t="shared" si="28"/>
        <v>0</v>
      </c>
      <c r="AI32" s="216"/>
      <c r="AJ32" s="216"/>
      <c r="AK32" s="216"/>
      <c r="AL32" s="214">
        <f t="shared" si="29"/>
        <v>0</v>
      </c>
      <c r="AM32" s="216"/>
      <c r="AN32" s="279"/>
    </row>
    <row r="33" spans="1:40" ht="14.25">
      <c r="A33" s="258"/>
      <c r="B33" s="261"/>
      <c r="C33" s="199"/>
      <c r="D33" s="259"/>
      <c r="E33" s="260"/>
      <c r="F33" s="218">
        <f t="shared" si="20"/>
      </c>
      <c r="G33" s="201">
        <f t="shared" si="21"/>
      </c>
      <c r="H33" s="280"/>
      <c r="I33" s="280"/>
      <c r="J33" s="280"/>
      <c r="K33" s="280"/>
      <c r="L33" s="200"/>
      <c r="M33" s="213">
        <f t="shared" si="22"/>
        <v>0</v>
      </c>
      <c r="N33" s="215"/>
      <c r="O33" s="215"/>
      <c r="P33" s="213">
        <f t="shared" si="23"/>
        <v>0</v>
      </c>
      <c r="Q33" s="215"/>
      <c r="R33" s="215"/>
      <c r="S33" s="213">
        <f t="shared" si="24"/>
        <v>0</v>
      </c>
      <c r="T33" s="215"/>
      <c r="U33" s="215"/>
      <c r="V33" s="215"/>
      <c r="W33" s="213">
        <f t="shared" si="25"/>
        <v>0</v>
      </c>
      <c r="X33" s="215"/>
      <c r="Y33" s="215"/>
      <c r="Z33" s="215"/>
      <c r="AA33" s="213">
        <f t="shared" si="26"/>
        <v>0</v>
      </c>
      <c r="AB33" s="216"/>
      <c r="AC33" s="216"/>
      <c r="AD33" s="216"/>
      <c r="AE33" s="214">
        <f t="shared" si="27"/>
        <v>0</v>
      </c>
      <c r="AF33" s="216"/>
      <c r="AG33" s="216"/>
      <c r="AH33" s="214">
        <f t="shared" si="28"/>
        <v>0</v>
      </c>
      <c r="AI33" s="216"/>
      <c r="AJ33" s="216"/>
      <c r="AK33" s="216"/>
      <c r="AL33" s="214">
        <f t="shared" si="29"/>
        <v>0</v>
      </c>
      <c r="AM33" s="216"/>
      <c r="AN33" s="279"/>
    </row>
    <row r="34" spans="1:40" ht="14.25">
      <c r="A34" s="258"/>
      <c r="B34" s="261"/>
      <c r="C34" s="199"/>
      <c r="D34" s="259"/>
      <c r="E34" s="260"/>
      <c r="F34" s="218">
        <f t="shared" si="20"/>
      </c>
      <c r="G34" s="201">
        <f t="shared" si="21"/>
      </c>
      <c r="H34" s="280"/>
      <c r="I34" s="280"/>
      <c r="J34" s="280"/>
      <c r="K34" s="280"/>
      <c r="L34" s="200"/>
      <c r="M34" s="213">
        <f t="shared" si="22"/>
        <v>0</v>
      </c>
      <c r="N34" s="215"/>
      <c r="O34" s="215"/>
      <c r="P34" s="213">
        <f t="shared" si="23"/>
        <v>0</v>
      </c>
      <c r="Q34" s="215"/>
      <c r="R34" s="215"/>
      <c r="S34" s="213">
        <f t="shared" si="24"/>
        <v>0</v>
      </c>
      <c r="T34" s="215"/>
      <c r="U34" s="215"/>
      <c r="V34" s="215"/>
      <c r="W34" s="213">
        <f t="shared" si="25"/>
        <v>0</v>
      </c>
      <c r="X34" s="215"/>
      <c r="Y34" s="215"/>
      <c r="Z34" s="215"/>
      <c r="AA34" s="213">
        <f t="shared" si="26"/>
        <v>0</v>
      </c>
      <c r="AB34" s="216"/>
      <c r="AC34" s="216"/>
      <c r="AD34" s="216"/>
      <c r="AE34" s="214">
        <f t="shared" si="27"/>
        <v>0</v>
      </c>
      <c r="AF34" s="216"/>
      <c r="AG34" s="216"/>
      <c r="AH34" s="214">
        <f t="shared" si="28"/>
        <v>0</v>
      </c>
      <c r="AI34" s="216"/>
      <c r="AJ34" s="216"/>
      <c r="AK34" s="216"/>
      <c r="AL34" s="214">
        <f t="shared" si="29"/>
        <v>0</v>
      </c>
      <c r="AM34" s="216"/>
      <c r="AN34" s="279"/>
    </row>
    <row r="35" spans="1:40" ht="14.25">
      <c r="A35" s="258"/>
      <c r="B35" s="261"/>
      <c r="C35" s="199"/>
      <c r="D35" s="259"/>
      <c r="E35" s="260"/>
      <c r="F35" s="218">
        <f t="shared" si="20"/>
      </c>
      <c r="G35" s="201">
        <f t="shared" si="21"/>
      </c>
      <c r="H35" s="280"/>
      <c r="I35" s="280"/>
      <c r="J35" s="280"/>
      <c r="K35" s="280"/>
      <c r="L35" s="200"/>
      <c r="M35" s="213">
        <f t="shared" si="22"/>
        <v>0</v>
      </c>
      <c r="N35" s="215"/>
      <c r="O35" s="215"/>
      <c r="P35" s="213">
        <f t="shared" si="23"/>
        <v>0</v>
      </c>
      <c r="Q35" s="215"/>
      <c r="R35" s="215"/>
      <c r="S35" s="213">
        <f t="shared" si="24"/>
        <v>0</v>
      </c>
      <c r="T35" s="215"/>
      <c r="U35" s="215"/>
      <c r="V35" s="215"/>
      <c r="W35" s="213">
        <f t="shared" si="25"/>
        <v>0</v>
      </c>
      <c r="X35" s="215"/>
      <c r="Y35" s="215"/>
      <c r="Z35" s="215"/>
      <c r="AA35" s="213">
        <f t="shared" si="26"/>
        <v>0</v>
      </c>
      <c r="AB35" s="216"/>
      <c r="AC35" s="216"/>
      <c r="AD35" s="216"/>
      <c r="AE35" s="214">
        <f t="shared" si="27"/>
        <v>0</v>
      </c>
      <c r="AF35" s="216"/>
      <c r="AG35" s="216"/>
      <c r="AH35" s="214">
        <f t="shared" si="28"/>
        <v>0</v>
      </c>
      <c r="AI35" s="216"/>
      <c r="AJ35" s="216"/>
      <c r="AK35" s="216"/>
      <c r="AL35" s="214">
        <f t="shared" si="29"/>
        <v>0</v>
      </c>
      <c r="AM35" s="216"/>
      <c r="AN35" s="279"/>
    </row>
    <row r="36" spans="1:40" ht="14.25">
      <c r="A36" s="258"/>
      <c r="B36" s="261"/>
      <c r="C36" s="199"/>
      <c r="D36" s="259"/>
      <c r="E36" s="260"/>
      <c r="F36" s="218">
        <f t="shared" si="20"/>
      </c>
      <c r="G36" s="201">
        <f t="shared" si="21"/>
      </c>
      <c r="H36" s="280"/>
      <c r="I36" s="280"/>
      <c r="J36" s="280"/>
      <c r="K36" s="280"/>
      <c r="L36" s="200"/>
      <c r="M36" s="213">
        <f t="shared" si="22"/>
        <v>0</v>
      </c>
      <c r="N36" s="215"/>
      <c r="O36" s="215"/>
      <c r="P36" s="213">
        <f t="shared" si="23"/>
        <v>0</v>
      </c>
      <c r="Q36" s="215"/>
      <c r="R36" s="215"/>
      <c r="S36" s="213">
        <f t="shared" si="24"/>
        <v>0</v>
      </c>
      <c r="T36" s="215"/>
      <c r="U36" s="215"/>
      <c r="V36" s="215"/>
      <c r="W36" s="213">
        <f t="shared" si="25"/>
        <v>0</v>
      </c>
      <c r="X36" s="215"/>
      <c r="Y36" s="215"/>
      <c r="Z36" s="215"/>
      <c r="AA36" s="213">
        <f t="shared" si="26"/>
        <v>0</v>
      </c>
      <c r="AB36" s="216"/>
      <c r="AC36" s="216"/>
      <c r="AD36" s="216"/>
      <c r="AE36" s="214">
        <f t="shared" si="27"/>
        <v>0</v>
      </c>
      <c r="AF36" s="216"/>
      <c r="AG36" s="216"/>
      <c r="AH36" s="214">
        <f t="shared" si="28"/>
        <v>0</v>
      </c>
      <c r="AI36" s="216"/>
      <c r="AJ36" s="216"/>
      <c r="AK36" s="216"/>
      <c r="AL36" s="214">
        <f t="shared" si="29"/>
        <v>0</v>
      </c>
      <c r="AM36" s="216"/>
      <c r="AN36" s="279"/>
    </row>
    <row r="37" spans="1:40" ht="14.25">
      <c r="A37" s="258"/>
      <c r="B37" s="261"/>
      <c r="C37" s="199"/>
      <c r="D37" s="259"/>
      <c r="E37" s="260"/>
      <c r="F37" s="218">
        <f t="shared" si="20"/>
      </c>
      <c r="G37" s="201">
        <f t="shared" si="21"/>
      </c>
      <c r="H37" s="280"/>
      <c r="I37" s="280"/>
      <c r="J37" s="280"/>
      <c r="K37" s="280"/>
      <c r="L37" s="200"/>
      <c r="M37" s="213">
        <f t="shared" si="22"/>
        <v>0</v>
      </c>
      <c r="N37" s="215"/>
      <c r="O37" s="215"/>
      <c r="P37" s="213">
        <f t="shared" si="23"/>
        <v>0</v>
      </c>
      <c r="Q37" s="215"/>
      <c r="R37" s="215"/>
      <c r="S37" s="213">
        <f t="shared" si="24"/>
        <v>0</v>
      </c>
      <c r="T37" s="215"/>
      <c r="U37" s="215"/>
      <c r="V37" s="215"/>
      <c r="W37" s="213">
        <f t="shared" si="25"/>
        <v>0</v>
      </c>
      <c r="X37" s="215"/>
      <c r="Y37" s="215"/>
      <c r="Z37" s="215"/>
      <c r="AA37" s="213">
        <f t="shared" si="26"/>
        <v>0</v>
      </c>
      <c r="AB37" s="216"/>
      <c r="AC37" s="216"/>
      <c r="AD37" s="216"/>
      <c r="AE37" s="214">
        <f t="shared" si="27"/>
        <v>0</v>
      </c>
      <c r="AF37" s="216"/>
      <c r="AG37" s="216"/>
      <c r="AH37" s="214">
        <f t="shared" si="28"/>
        <v>0</v>
      </c>
      <c r="AI37" s="216"/>
      <c r="AJ37" s="216"/>
      <c r="AK37" s="216"/>
      <c r="AL37" s="214">
        <f t="shared" si="29"/>
        <v>0</v>
      </c>
      <c r="AM37" s="216"/>
      <c r="AN37" s="279"/>
    </row>
    <row r="38" spans="1:40" ht="14.25">
      <c r="A38" s="258"/>
      <c r="B38" s="261"/>
      <c r="C38" s="199"/>
      <c r="D38" s="259"/>
      <c r="E38" s="260"/>
      <c r="F38" s="218">
        <f t="shared" si="20"/>
      </c>
      <c r="G38" s="201">
        <f t="shared" si="21"/>
      </c>
      <c r="H38" s="280"/>
      <c r="I38" s="280"/>
      <c r="J38" s="280"/>
      <c r="K38" s="280"/>
      <c r="L38" s="200"/>
      <c r="M38" s="213">
        <f t="shared" si="22"/>
        <v>0</v>
      </c>
      <c r="N38" s="215"/>
      <c r="O38" s="215"/>
      <c r="P38" s="213">
        <f t="shared" si="23"/>
        <v>0</v>
      </c>
      <c r="Q38" s="215"/>
      <c r="R38" s="215"/>
      <c r="S38" s="213">
        <f t="shared" si="24"/>
        <v>0</v>
      </c>
      <c r="T38" s="215"/>
      <c r="U38" s="215"/>
      <c r="V38" s="215"/>
      <c r="W38" s="213">
        <f t="shared" si="25"/>
        <v>0</v>
      </c>
      <c r="X38" s="215"/>
      <c r="Y38" s="215"/>
      <c r="Z38" s="215"/>
      <c r="AA38" s="213">
        <f t="shared" si="26"/>
        <v>0</v>
      </c>
      <c r="AB38" s="216"/>
      <c r="AC38" s="216"/>
      <c r="AD38" s="216"/>
      <c r="AE38" s="214">
        <f t="shared" si="27"/>
        <v>0</v>
      </c>
      <c r="AF38" s="216"/>
      <c r="AG38" s="216"/>
      <c r="AH38" s="214">
        <f t="shared" si="28"/>
        <v>0</v>
      </c>
      <c r="AI38" s="216"/>
      <c r="AJ38" s="216"/>
      <c r="AK38" s="216"/>
      <c r="AL38" s="214">
        <f t="shared" si="29"/>
        <v>0</v>
      </c>
      <c r="AM38" s="216"/>
      <c r="AN38" s="279"/>
    </row>
    <row r="39" spans="1:40" ht="14.25">
      <c r="A39" s="258"/>
      <c r="B39" s="261"/>
      <c r="C39" s="199"/>
      <c r="D39" s="259"/>
      <c r="E39" s="260"/>
      <c r="F39" s="218">
        <f t="shared" si="20"/>
      </c>
      <c r="G39" s="201">
        <f t="shared" si="21"/>
      </c>
      <c r="H39" s="280"/>
      <c r="I39" s="280"/>
      <c r="J39" s="280"/>
      <c r="K39" s="280"/>
      <c r="L39" s="200"/>
      <c r="M39" s="213">
        <f t="shared" si="22"/>
        <v>0</v>
      </c>
      <c r="N39" s="215"/>
      <c r="O39" s="215"/>
      <c r="P39" s="213">
        <f t="shared" si="23"/>
        <v>0</v>
      </c>
      <c r="Q39" s="215"/>
      <c r="R39" s="215"/>
      <c r="S39" s="213">
        <f t="shared" si="24"/>
        <v>0</v>
      </c>
      <c r="T39" s="215"/>
      <c r="U39" s="215"/>
      <c r="V39" s="215"/>
      <c r="W39" s="213">
        <f t="shared" si="25"/>
        <v>0</v>
      </c>
      <c r="X39" s="215"/>
      <c r="Y39" s="215"/>
      <c r="Z39" s="215"/>
      <c r="AA39" s="213">
        <f t="shared" si="26"/>
        <v>0</v>
      </c>
      <c r="AB39" s="216"/>
      <c r="AC39" s="216"/>
      <c r="AD39" s="216"/>
      <c r="AE39" s="214">
        <f t="shared" si="27"/>
        <v>0</v>
      </c>
      <c r="AF39" s="216"/>
      <c r="AG39" s="216"/>
      <c r="AH39" s="214">
        <f t="shared" si="28"/>
        <v>0</v>
      </c>
      <c r="AI39" s="216"/>
      <c r="AJ39" s="216"/>
      <c r="AK39" s="216"/>
      <c r="AL39" s="214">
        <f t="shared" si="29"/>
        <v>0</v>
      </c>
      <c r="AM39" s="216"/>
      <c r="AN39" s="279"/>
    </row>
    <row r="40" spans="1:40" ht="14.25">
      <c r="A40" s="258"/>
      <c r="B40" s="261"/>
      <c r="C40" s="199"/>
      <c r="D40" s="259"/>
      <c r="E40" s="260"/>
      <c r="F40" s="218">
        <f t="shared" si="20"/>
      </c>
      <c r="G40" s="201">
        <f t="shared" si="21"/>
      </c>
      <c r="H40" s="280"/>
      <c r="I40" s="280"/>
      <c r="J40" s="280"/>
      <c r="K40" s="280"/>
      <c r="L40" s="200"/>
      <c r="M40" s="213">
        <f t="shared" si="22"/>
        <v>0</v>
      </c>
      <c r="N40" s="215"/>
      <c r="O40" s="215"/>
      <c r="P40" s="213">
        <f t="shared" si="23"/>
        <v>0</v>
      </c>
      <c r="Q40" s="215"/>
      <c r="R40" s="215"/>
      <c r="S40" s="213">
        <f t="shared" si="24"/>
        <v>0</v>
      </c>
      <c r="T40" s="215"/>
      <c r="U40" s="215"/>
      <c r="V40" s="215"/>
      <c r="W40" s="213">
        <f t="shared" si="25"/>
        <v>0</v>
      </c>
      <c r="X40" s="215"/>
      <c r="Y40" s="215"/>
      <c r="Z40" s="215"/>
      <c r="AA40" s="213">
        <f t="shared" si="26"/>
        <v>0</v>
      </c>
      <c r="AB40" s="216"/>
      <c r="AC40" s="216"/>
      <c r="AD40" s="216"/>
      <c r="AE40" s="214">
        <f t="shared" si="27"/>
        <v>0</v>
      </c>
      <c r="AF40" s="216"/>
      <c r="AG40" s="216"/>
      <c r="AH40" s="214">
        <f t="shared" si="28"/>
        <v>0</v>
      </c>
      <c r="AI40" s="216"/>
      <c r="AJ40" s="216"/>
      <c r="AK40" s="216"/>
      <c r="AL40" s="214">
        <f t="shared" si="29"/>
        <v>0</v>
      </c>
      <c r="AM40" s="216"/>
      <c r="AN40" s="279"/>
    </row>
    <row r="41" spans="1:40" ht="14.25">
      <c r="A41" s="258"/>
      <c r="B41" s="261"/>
      <c r="C41" s="199"/>
      <c r="D41" s="259"/>
      <c r="E41" s="260"/>
      <c r="F41" s="218">
        <f t="shared" si="20"/>
      </c>
      <c r="G41" s="201">
        <f t="shared" si="21"/>
      </c>
      <c r="H41" s="280"/>
      <c r="I41" s="280"/>
      <c r="J41" s="280"/>
      <c r="K41" s="280"/>
      <c r="L41" s="200"/>
      <c r="M41" s="213">
        <f t="shared" si="22"/>
        <v>0</v>
      </c>
      <c r="N41" s="215"/>
      <c r="O41" s="215"/>
      <c r="P41" s="213">
        <f t="shared" si="23"/>
        <v>0</v>
      </c>
      <c r="Q41" s="215"/>
      <c r="R41" s="215"/>
      <c r="S41" s="213">
        <f t="shared" si="24"/>
        <v>0</v>
      </c>
      <c r="T41" s="215"/>
      <c r="U41" s="215"/>
      <c r="V41" s="215"/>
      <c r="W41" s="213">
        <f t="shared" si="25"/>
        <v>0</v>
      </c>
      <c r="X41" s="215"/>
      <c r="Y41" s="215"/>
      <c r="Z41" s="215"/>
      <c r="AA41" s="213">
        <f t="shared" si="26"/>
        <v>0</v>
      </c>
      <c r="AB41" s="216"/>
      <c r="AC41" s="216"/>
      <c r="AD41" s="216"/>
      <c r="AE41" s="214">
        <f t="shared" si="27"/>
        <v>0</v>
      </c>
      <c r="AF41" s="216"/>
      <c r="AG41" s="216"/>
      <c r="AH41" s="214">
        <f t="shared" si="28"/>
        <v>0</v>
      </c>
      <c r="AI41" s="216"/>
      <c r="AJ41" s="216"/>
      <c r="AK41" s="216"/>
      <c r="AL41" s="214">
        <f t="shared" si="29"/>
        <v>0</v>
      </c>
      <c r="AM41" s="216"/>
      <c r="AN41" s="279"/>
    </row>
    <row r="42" spans="1:40" ht="14.25">
      <c r="A42" s="258"/>
      <c r="B42" s="261"/>
      <c r="C42" s="199"/>
      <c r="D42" s="259"/>
      <c r="E42" s="260"/>
      <c r="F42" s="218">
        <f t="shared" si="20"/>
      </c>
      <c r="G42" s="201">
        <f t="shared" si="21"/>
      </c>
      <c r="H42" s="280"/>
      <c r="I42" s="280"/>
      <c r="J42" s="280"/>
      <c r="K42" s="280"/>
      <c r="L42" s="200"/>
      <c r="M42" s="213">
        <f t="shared" si="22"/>
        <v>0</v>
      </c>
      <c r="N42" s="215"/>
      <c r="O42" s="215"/>
      <c r="P42" s="213">
        <f t="shared" si="23"/>
        <v>0</v>
      </c>
      <c r="Q42" s="215"/>
      <c r="R42" s="215"/>
      <c r="S42" s="213">
        <f t="shared" si="24"/>
        <v>0</v>
      </c>
      <c r="T42" s="215"/>
      <c r="U42" s="215"/>
      <c r="V42" s="215"/>
      <c r="W42" s="213">
        <f t="shared" si="25"/>
        <v>0</v>
      </c>
      <c r="X42" s="215"/>
      <c r="Y42" s="215"/>
      <c r="Z42" s="215"/>
      <c r="AA42" s="213">
        <f t="shared" si="26"/>
        <v>0</v>
      </c>
      <c r="AB42" s="216"/>
      <c r="AC42" s="216"/>
      <c r="AD42" s="216"/>
      <c r="AE42" s="214">
        <f t="shared" si="27"/>
        <v>0</v>
      </c>
      <c r="AF42" s="216"/>
      <c r="AG42" s="216"/>
      <c r="AH42" s="214">
        <f t="shared" si="28"/>
        <v>0</v>
      </c>
      <c r="AI42" s="216"/>
      <c r="AJ42" s="216"/>
      <c r="AK42" s="216"/>
      <c r="AL42" s="214">
        <f t="shared" si="29"/>
        <v>0</v>
      </c>
      <c r="AM42" s="216"/>
      <c r="AN42" s="279"/>
    </row>
    <row r="43" spans="1:40" ht="14.25">
      <c r="A43" s="258"/>
      <c r="B43" s="261"/>
      <c r="C43" s="199"/>
      <c r="D43" s="259"/>
      <c r="E43" s="260"/>
      <c r="F43" s="218">
        <f t="shared" si="20"/>
      </c>
      <c r="G43" s="201">
        <f t="shared" si="21"/>
      </c>
      <c r="H43" s="280"/>
      <c r="I43" s="280"/>
      <c r="J43" s="280"/>
      <c r="K43" s="280"/>
      <c r="L43" s="200"/>
      <c r="M43" s="213">
        <f t="shared" si="22"/>
        <v>0</v>
      </c>
      <c r="N43" s="215"/>
      <c r="O43" s="215"/>
      <c r="P43" s="213">
        <f t="shared" si="23"/>
        <v>0</v>
      </c>
      <c r="Q43" s="215"/>
      <c r="R43" s="215"/>
      <c r="S43" s="213">
        <f t="shared" si="24"/>
        <v>0</v>
      </c>
      <c r="T43" s="215"/>
      <c r="U43" s="215"/>
      <c r="V43" s="215"/>
      <c r="W43" s="213">
        <f t="shared" si="25"/>
        <v>0</v>
      </c>
      <c r="X43" s="215"/>
      <c r="Y43" s="215"/>
      <c r="Z43" s="215"/>
      <c r="AA43" s="213">
        <f t="shared" si="26"/>
        <v>0</v>
      </c>
      <c r="AB43" s="216"/>
      <c r="AC43" s="216"/>
      <c r="AD43" s="216"/>
      <c r="AE43" s="214">
        <f t="shared" si="27"/>
        <v>0</v>
      </c>
      <c r="AF43" s="216"/>
      <c r="AG43" s="216"/>
      <c r="AH43" s="214">
        <f t="shared" si="28"/>
        <v>0</v>
      </c>
      <c r="AI43" s="216"/>
      <c r="AJ43" s="216"/>
      <c r="AK43" s="216"/>
      <c r="AL43" s="214">
        <f t="shared" si="29"/>
        <v>0</v>
      </c>
      <c r="AM43" s="216"/>
      <c r="AN43" s="279"/>
    </row>
  </sheetData>
  <sheetProtection sheet="1" objects="1" scenarios="1" selectLockedCells="1"/>
  <mergeCells count="10">
    <mergeCell ref="AM2:AN2"/>
    <mergeCell ref="D1:G1"/>
    <mergeCell ref="AF2:AH2"/>
    <mergeCell ref="AI2:AL2"/>
    <mergeCell ref="H2:L2"/>
    <mergeCell ref="N2:P2"/>
    <mergeCell ref="Q2:S2"/>
    <mergeCell ref="T2:W2"/>
    <mergeCell ref="X2:AA2"/>
    <mergeCell ref="AB2:A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rendu de concours</dc:title>
  <dc:subject>Maquettes BGT</dc:subject>
  <dc:creator>Robert DEMANGEON</dc:creator>
  <cp:keywords/>
  <dc:description>Fiche de résultats utilisable pour les concours utilisant le nouveau règlement BGT</dc:description>
  <cp:lastModifiedBy>Serge RAYNAL</cp:lastModifiedBy>
  <cp:lastPrinted>2018-04-23T16:21:41Z</cp:lastPrinted>
  <dcterms:created xsi:type="dcterms:W3CDTF">2009-09-27T08:16:58Z</dcterms:created>
  <dcterms:modified xsi:type="dcterms:W3CDTF">2023-05-24T08:25:23Z</dcterms:modified>
  <cp:category>Règlement FFMN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